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ediel\Desktop\"/>
    </mc:Choice>
  </mc:AlternateContent>
  <xr:revisionPtr revIDLastSave="0" documentId="13_ncr:1_{CD00DB5F-7767-48CB-A17C-31933039836A}" xr6:coauthVersionLast="47" xr6:coauthVersionMax="47" xr10:uidLastSave="{00000000-0000-0000-0000-000000000000}"/>
  <bookViews>
    <workbookView xWindow="-120" yWindow="-120" windowWidth="20730" windowHeight="11160" tabRatio="887" firstSheet="1" activeTab="4" xr2:uid="{00000000-000D-0000-FFFF-FFFF00000000}"/>
  </bookViews>
  <sheets>
    <sheet name="PLANILHA GLOBAL" sheetId="2" state="hidden" r:id="rId1"/>
    <sheet name="BDI" sheetId="48" r:id="rId2"/>
    <sheet name="COMPOSIÇÕES" sheetId="56" r:id="rId3"/>
    <sheet name="COT." sheetId="53" r:id="rId4"/>
    <sheet name="ORÇAM." sheetId="39" r:id="rId5"/>
    <sheet name="MEM.COLINAS" sheetId="50" r:id="rId6"/>
    <sheet name="MEM.PRINCESAS" sheetId="51" r:id="rId7"/>
    <sheet name="PRINC. ISA" sheetId="42" r:id="rId8"/>
    <sheet name="SON.LIM" sheetId="47" r:id="rId9"/>
    <sheet name="RUA 2" sheetId="12" state="hidden" r:id="rId10"/>
    <sheet name="MEMORIAL 2" sheetId="13" state="hidden" r:id="rId11"/>
    <sheet name="RUA 3" sheetId="18" state="hidden" r:id="rId12"/>
    <sheet name="MEMORIAL 3" sheetId="19" state="hidden" r:id="rId13"/>
    <sheet name="RUA E" sheetId="31" state="hidden" r:id="rId14"/>
    <sheet name="MEMORIAL E" sheetId="32" state="hidden" r:id="rId15"/>
    <sheet name="RES.EMP." sheetId="54" r:id="rId16"/>
    <sheet name="W" sheetId="55" r:id="rId17"/>
    <sheet name="CRONOGRAMA FÍSICO-FINANCEIRO" sheetId="3" state="hidden" r:id="rId18"/>
    <sheet name="QCI" sheetId="8" state="hidden" r:id="rId19"/>
  </sheets>
  <definedNames>
    <definedName name="_xlnm.Print_Area" localSheetId="1">BDI!$A$1:$T$45</definedName>
    <definedName name="_xlnm.Print_Area" localSheetId="2">COMPOSIÇÕES!$A$1:$J$2409</definedName>
    <definedName name="_xlnm.Print_Area" localSheetId="3">'COT.'!$B$1:$K$55</definedName>
    <definedName name="_xlnm.Print_Area" localSheetId="17">'CRONOGRAMA FÍSICO-FINANCEIRO'!$B$4:$Q$47</definedName>
    <definedName name="_xlnm.Print_Area" localSheetId="5">MEM.COLINAS!$A$1:$AI$217</definedName>
    <definedName name="_xlnm.Print_Area" localSheetId="6">MEM.PRINCESAS!$A$1:$AI$103</definedName>
    <definedName name="_xlnm.Print_Area" localSheetId="10">'MEMORIAL 2'!$A$1:$AI$157</definedName>
    <definedName name="_xlnm.Print_Area" localSheetId="12">'MEMORIAL 3'!$A$1:$AI$157</definedName>
    <definedName name="_xlnm.Print_Area" localSheetId="14">'MEMORIAL E'!$A$1:$AI$158</definedName>
    <definedName name="_xlnm.Print_Area" localSheetId="4">ORÇAM.!$A$1:$K$200</definedName>
    <definedName name="_xlnm.Print_Area" localSheetId="0">'PLANILHA GLOBAL'!$B$3:$I$57</definedName>
    <definedName name="_xlnm.Print_Area" localSheetId="7">'PRINC. ISA'!$A$1:$AI$311</definedName>
    <definedName name="_xlnm.Print_Area" localSheetId="18">QCI!$A$1:$AG$57</definedName>
    <definedName name="_xlnm.Print_Area" localSheetId="15">'RES.EMP.'!$A$1:$J$25</definedName>
    <definedName name="_xlnm.Print_Area" localSheetId="9">'RUA 2'!$B$1:$I$44</definedName>
    <definedName name="_xlnm.Print_Area" localSheetId="11">'RUA 3'!$B$1:$I$44</definedName>
    <definedName name="_xlnm.Print_Area" localSheetId="13">'RUA E'!$B$1:$I$53</definedName>
    <definedName name="_xlnm.Print_Area" localSheetId="8">SON.LIM!$A$1:$AI$145</definedName>
    <definedName name="_xlnm.Print_Area" localSheetId="16">W!$A$1:$AG$54</definedName>
    <definedName name="_xlnm.Print_Titles" localSheetId="4">ORÇAM.!$1:$18</definedName>
  </definedNames>
  <calcPr calcId="181029" fullPrecision="0"/>
  <fileRecoveryPr autoRecover="0"/>
</workbook>
</file>

<file path=xl/calcChain.xml><?xml version="1.0" encoding="utf-8"?>
<calcChain xmlns="http://schemas.openxmlformats.org/spreadsheetml/2006/main">
  <c r="H183" i="39" l="1"/>
  <c r="J382" i="56"/>
  <c r="F382" i="56"/>
  <c r="J375" i="56"/>
  <c r="J376" i="56"/>
  <c r="J377" i="56"/>
  <c r="I373" i="56" s="1"/>
  <c r="J373" i="56" s="1"/>
  <c r="J378" i="56"/>
  <c r="J379" i="56"/>
  <c r="J380" i="56"/>
  <c r="J374" i="56"/>
  <c r="H69" i="39"/>
  <c r="H57" i="39"/>
  <c r="H32" i="39"/>
  <c r="G32" i="39"/>
  <c r="H22" i="39"/>
  <c r="F107" i="56"/>
  <c r="J107" i="56" s="1"/>
  <c r="J369" i="56"/>
  <c r="J368" i="56"/>
  <c r="J367" i="56"/>
  <c r="J366" i="56"/>
  <c r="J365" i="56"/>
  <c r="J322" i="56"/>
  <c r="J321" i="56"/>
  <c r="J315" i="56"/>
  <c r="J314" i="56"/>
  <c r="J313" i="56"/>
  <c r="J312" i="56"/>
  <c r="J283" i="56"/>
  <c r="J282" i="56"/>
  <c r="J281" i="56"/>
  <c r="J280" i="56"/>
  <c r="J279" i="56"/>
  <c r="J278" i="56"/>
  <c r="J272" i="56"/>
  <c r="J271" i="56"/>
  <c r="J270" i="56"/>
  <c r="J269" i="56"/>
  <c r="J268" i="56"/>
  <c r="J267" i="56"/>
  <c r="J266" i="56"/>
  <c r="J254" i="56"/>
  <c r="J253" i="56"/>
  <c r="J252" i="56"/>
  <c r="J251" i="56"/>
  <c r="J250" i="56"/>
  <c r="J249" i="56"/>
  <c r="J248" i="56"/>
  <c r="J247" i="56"/>
  <c r="J241" i="56"/>
  <c r="J240" i="56"/>
  <c r="J239" i="56"/>
  <c r="J96" i="56"/>
  <c r="I94" i="56" s="1"/>
  <c r="J94" i="56" s="1"/>
  <c r="F98" i="56" s="1"/>
  <c r="J98" i="56" s="1"/>
  <c r="F91" i="56"/>
  <c r="J91" i="56" s="1"/>
  <c r="J69" i="56"/>
  <c r="I68" i="56" s="1"/>
  <c r="J68" i="56" s="1"/>
  <c r="H124" i="39" s="1"/>
  <c r="J63" i="56"/>
  <c r="J61" i="56"/>
  <c r="J60" i="56"/>
  <c r="J59" i="56"/>
  <c r="J58" i="56"/>
  <c r="J57" i="56"/>
  <c r="J50" i="56"/>
  <c r="J46" i="56"/>
  <c r="J40" i="56"/>
  <c r="J36" i="56"/>
  <c r="AJ56" i="51"/>
  <c r="I56" i="51"/>
  <c r="AJ59" i="50"/>
  <c r="I60" i="50"/>
  <c r="AJ52" i="47"/>
  <c r="H52" i="47"/>
  <c r="AJ77" i="42"/>
  <c r="H77" i="42"/>
  <c r="I238" i="56" l="1"/>
  <c r="J238" i="56" s="1"/>
  <c r="F243" i="56" s="1"/>
  <c r="J243" i="56" s="1"/>
  <c r="H128" i="39"/>
  <c r="H28" i="39"/>
  <c r="H163" i="39"/>
  <c r="H93" i="39"/>
  <c r="H168" i="39"/>
  <c r="I320" i="56"/>
  <c r="J320" i="56" s="1"/>
  <c r="H68" i="39" s="1"/>
  <c r="H89" i="39"/>
  <c r="H33" i="39"/>
  <c r="I265" i="56"/>
  <c r="J265" i="56" s="1"/>
  <c r="H59" i="39" s="1"/>
  <c r="J33" i="56"/>
  <c r="I311" i="56"/>
  <c r="J311" i="56" s="1"/>
  <c r="H65" i="39" s="1"/>
  <c r="I364" i="56"/>
  <c r="J364" i="56" s="1"/>
  <c r="I246" i="56"/>
  <c r="J246" i="56" s="1"/>
  <c r="I45" i="56"/>
  <c r="I277" i="56"/>
  <c r="J277" i="56" s="1"/>
  <c r="J56" i="56"/>
  <c r="F73" i="56"/>
  <c r="J73" i="56" s="1"/>
  <c r="J45" i="56"/>
  <c r="H107" i="39" l="1"/>
  <c r="H146" i="39"/>
  <c r="F317" i="56"/>
  <c r="J317" i="56" s="1"/>
  <c r="F274" i="56"/>
  <c r="J274" i="56" s="1"/>
  <c r="H179" i="39"/>
  <c r="H55" i="39"/>
  <c r="F65" i="56"/>
  <c r="J65" i="56" s="1"/>
  <c r="H27" i="39"/>
  <c r="F285" i="56"/>
  <c r="J285" i="56" s="1"/>
  <c r="H58" i="39"/>
  <c r="F256" i="56"/>
  <c r="J256" i="56" s="1"/>
  <c r="H180" i="39"/>
  <c r="H56" i="39"/>
  <c r="H108" i="39"/>
  <c r="H147" i="39"/>
  <c r="F371" i="56"/>
  <c r="J371" i="56" s="1"/>
  <c r="H80" i="39"/>
  <c r="F324" i="56"/>
  <c r="J324" i="56" s="1"/>
  <c r="H123" i="39"/>
  <c r="H26" i="39"/>
  <c r="H88" i="39"/>
  <c r="H162" i="39"/>
  <c r="F42" i="56"/>
  <c r="J42" i="56" s="1"/>
  <c r="H25" i="39"/>
  <c r="I56" i="56"/>
  <c r="F53" i="56"/>
  <c r="J53" i="56" s="1"/>
  <c r="H175" i="39" l="1"/>
  <c r="H156" i="39"/>
  <c r="H184" i="39" s="1"/>
  <c r="H155" i="39"/>
  <c r="H154" i="39"/>
  <c r="H188" i="39" s="1"/>
  <c r="H153" i="39"/>
  <c r="H187" i="39" s="1"/>
  <c r="H152" i="39"/>
  <c r="H186" i="39" s="1"/>
  <c r="H151" i="39"/>
  <c r="H185" i="39" s="1"/>
  <c r="H150" i="39"/>
  <c r="H142" i="39"/>
  <c r="H138" i="39"/>
  <c r="H137" i="39"/>
  <c r="H174" i="39" s="1"/>
  <c r="H102" i="39"/>
  <c r="H141" i="39" s="1"/>
  <c r="H101" i="39"/>
  <c r="H140" i="39" s="1"/>
  <c r="H100" i="39"/>
  <c r="H139" i="39" s="1"/>
  <c r="H99" i="39"/>
  <c r="H98" i="39"/>
  <c r="J22" i="39" l="1"/>
  <c r="J21" i="39" s="1"/>
  <c r="O268" i="42" l="1"/>
  <c r="O132" i="47"/>
  <c r="G188" i="39"/>
  <c r="J187" i="39"/>
  <c r="J186" i="39"/>
  <c r="J185" i="39"/>
  <c r="O184" i="50"/>
  <c r="G154" i="39"/>
  <c r="J154" i="39" s="1"/>
  <c r="J153" i="39"/>
  <c r="J152" i="39"/>
  <c r="J151" i="39"/>
  <c r="G115" i="39"/>
  <c r="J113" i="39"/>
  <c r="B249" i="42"/>
  <c r="AJ249" i="42" s="1"/>
  <c r="G76" i="39" s="1"/>
  <c r="J188" i="39" l="1"/>
  <c r="J112" i="39"/>
  <c r="J114" i="39"/>
  <c r="J115" i="39"/>
  <c r="E50" i="42"/>
  <c r="B132" i="42" s="1"/>
  <c r="H101" i="50" l="1"/>
  <c r="H100" i="50"/>
  <c r="B75" i="47"/>
  <c r="B81" i="47" s="1"/>
  <c r="H142" i="42"/>
  <c r="H141" i="42"/>
  <c r="AJ237" i="42"/>
  <c r="G74" i="39" s="1"/>
  <c r="AJ233" i="42"/>
  <c r="G73" i="39" s="1"/>
  <c r="H75" i="47" l="1"/>
  <c r="AJ75" i="47" s="1"/>
  <c r="G100" i="39" s="1"/>
  <c r="J100" i="39" s="1"/>
  <c r="B103" i="50"/>
  <c r="AJ103" i="50" s="1"/>
  <c r="G139" i="39" s="1"/>
  <c r="J139" i="39" s="1"/>
  <c r="B144" i="42"/>
  <c r="AJ144" i="42" s="1"/>
  <c r="G48" i="39" s="1"/>
  <c r="J48" i="39" s="1"/>
  <c r="J74" i="39"/>
  <c r="AC39" i="55"/>
  <c r="AC38" i="55"/>
  <c r="AC37" i="55"/>
  <c r="AC36" i="55"/>
  <c r="AC35" i="55"/>
  <c r="AC34" i="55"/>
  <c r="AC33" i="55"/>
  <c r="AC32" i="55"/>
  <c r="AC31" i="55"/>
  <c r="AC30" i="55"/>
  <c r="AC29" i="55"/>
  <c r="AC28" i="55"/>
  <c r="AC27" i="55"/>
  <c r="AC26" i="55"/>
  <c r="AC25" i="55"/>
  <c r="AC24" i="55"/>
  <c r="S40" i="55"/>
  <c r="AC18" i="55"/>
  <c r="AC17" i="55"/>
  <c r="J59" i="39" l="1"/>
  <c r="J60" i="39"/>
  <c r="J61" i="39"/>
  <c r="J183" i="39" l="1"/>
  <c r="G42" i="53"/>
  <c r="H41" i="53"/>
  <c r="H40" i="53"/>
  <c r="H39" i="53"/>
  <c r="G33" i="53"/>
  <c r="H32" i="53"/>
  <c r="H31" i="53"/>
  <c r="H30" i="53"/>
  <c r="G24" i="53"/>
  <c r="H23" i="53"/>
  <c r="H22" i="53"/>
  <c r="H21" i="53"/>
  <c r="J65" i="39" l="1"/>
  <c r="H42" i="53"/>
  <c r="H24" i="53"/>
  <c r="H33" i="53"/>
  <c r="J69" i="39" l="1"/>
  <c r="J57" i="39"/>
  <c r="J68" i="39"/>
  <c r="K133" i="42" l="1"/>
  <c r="K132" i="42"/>
  <c r="O179" i="50"/>
  <c r="O174" i="50"/>
  <c r="K165" i="50"/>
  <c r="K160" i="50"/>
  <c r="K92" i="50"/>
  <c r="K91" i="50"/>
  <c r="B60" i="50"/>
  <c r="G130" i="39" s="1"/>
  <c r="B54" i="50"/>
  <c r="AJ54" i="50" s="1"/>
  <c r="G129" i="39" s="1"/>
  <c r="AJ48" i="50"/>
  <c r="G128" i="39" s="1"/>
  <c r="B81" i="51"/>
  <c r="G168" i="39"/>
  <c r="G170" i="39"/>
  <c r="B50" i="51"/>
  <c r="B56" i="51" s="1"/>
  <c r="AJ44" i="51"/>
  <c r="D187" i="50" l="1"/>
  <c r="D167" i="50"/>
  <c r="AJ167" i="50" s="1"/>
  <c r="G150" i="39" s="1"/>
  <c r="AJ160" i="50"/>
  <c r="B135" i="42"/>
  <c r="AJ135" i="42" s="1"/>
  <c r="G47" i="39" s="1"/>
  <c r="J47" i="39" s="1"/>
  <c r="AJ187" i="50"/>
  <c r="G155" i="39" s="1"/>
  <c r="B94" i="50"/>
  <c r="AJ94" i="50" s="1"/>
  <c r="G138" i="39" s="1"/>
  <c r="AJ50" i="51"/>
  <c r="G169" i="39" s="1"/>
  <c r="J58" i="39" l="1"/>
  <c r="B25" i="51"/>
  <c r="C307" i="42"/>
  <c r="B300" i="42"/>
  <c r="AJ300" i="42" s="1"/>
  <c r="G81" i="39" s="1"/>
  <c r="Q293" i="42"/>
  <c r="B294" i="42" s="1"/>
  <c r="AJ294" i="42" s="1"/>
  <c r="G80" i="39" s="1"/>
  <c r="O277" i="42"/>
  <c r="C278" i="42"/>
  <c r="N287" i="42"/>
  <c r="AJ287" i="42" s="1"/>
  <c r="G79" i="39" s="1"/>
  <c r="Y278" i="42" l="1"/>
  <c r="AB278" i="42" s="1"/>
  <c r="B280" i="42" s="1"/>
  <c r="B71" i="42" l="1"/>
  <c r="AJ71" i="42" s="1"/>
  <c r="G34" i="39" s="1"/>
  <c r="AJ65" i="42"/>
  <c r="G33" i="39" s="1"/>
  <c r="AJ59" i="42"/>
  <c r="J32" i="39" s="1"/>
  <c r="H69" i="47"/>
  <c r="K69" i="47" s="1"/>
  <c r="AJ69" i="47" s="1"/>
  <c r="G99" i="39" s="1"/>
  <c r="G95" i="39"/>
  <c r="B46" i="47"/>
  <c r="AJ46" i="47" s="1"/>
  <c r="G94" i="39" s="1"/>
  <c r="AJ40" i="47"/>
  <c r="G93" i="39" s="1"/>
  <c r="B77" i="42" l="1"/>
  <c r="G35" i="39" s="1"/>
  <c r="J99" i="39" l="1"/>
  <c r="C141" i="47"/>
  <c r="B142" i="47" s="1"/>
  <c r="AJ142" i="47" s="1"/>
  <c r="G117" i="39" s="1"/>
  <c r="O127" i="47"/>
  <c r="O122" i="47"/>
  <c r="D134" i="47" s="1"/>
  <c r="K113" i="47"/>
  <c r="K108" i="47"/>
  <c r="E34" i="47"/>
  <c r="B34" i="47"/>
  <c r="AJ26" i="47"/>
  <c r="B64" i="47"/>
  <c r="AJ64" i="47" s="1"/>
  <c r="G98" i="39" s="1"/>
  <c r="D115" i="47" l="1"/>
  <c r="AJ115" i="47" s="1"/>
  <c r="G111" i="39" s="1"/>
  <c r="E93" i="47"/>
  <c r="B93" i="47"/>
  <c r="K87" i="47"/>
  <c r="K81" i="47"/>
  <c r="AJ81" i="47" s="1"/>
  <c r="G101" i="39" s="1"/>
  <c r="H34" i="47"/>
  <c r="AJ34" i="47" s="1"/>
  <c r="G92" i="39" s="1"/>
  <c r="H22" i="47"/>
  <c r="AJ22" i="47" s="1"/>
  <c r="G88" i="39" s="1"/>
  <c r="AJ87" i="47" l="1"/>
  <c r="G102" i="39" s="1"/>
  <c r="B99" i="47"/>
  <c r="AJ134" i="47"/>
  <c r="G116" i="39" s="1"/>
  <c r="J116" i="39" s="1"/>
  <c r="O93" i="47"/>
  <c r="AJ93" i="47" s="1"/>
  <c r="G103" i="39" s="1"/>
  <c r="I99" i="47"/>
  <c r="AJ99" i="47" s="1"/>
  <c r="G104" i="39" s="1"/>
  <c r="AJ280" i="42"/>
  <c r="G78" i="39" s="1"/>
  <c r="O263" i="42"/>
  <c r="O262" i="42"/>
  <c r="O257" i="42"/>
  <c r="O256" i="42"/>
  <c r="AJ243" i="42"/>
  <c r="G75" i="39" s="1"/>
  <c r="J75" i="39" s="1"/>
  <c r="B227" i="42"/>
  <c r="K227" i="42" s="1"/>
  <c r="K222" i="42"/>
  <c r="AJ199" i="42"/>
  <c r="G64" i="39" s="1"/>
  <c r="AJ205" i="42"/>
  <c r="G66" i="39" s="1"/>
  <c r="J66" i="39" s="1"/>
  <c r="C212" i="42"/>
  <c r="B213" i="42" s="1"/>
  <c r="AJ213" i="42" s="1"/>
  <c r="G67" i="39" s="1"/>
  <c r="B191" i="42"/>
  <c r="AJ191" i="42" s="1"/>
  <c r="G56" i="39" s="1"/>
  <c r="AJ185" i="42"/>
  <c r="G55" i="39" s="1"/>
  <c r="E169" i="42"/>
  <c r="E168" i="42"/>
  <c r="B169" i="42"/>
  <c r="B168" i="42"/>
  <c r="K160" i="42"/>
  <c r="K159" i="42"/>
  <c r="B125" i="42"/>
  <c r="B127" i="42" s="1"/>
  <c r="E110" i="42"/>
  <c r="B110" i="42"/>
  <c r="K103" i="42"/>
  <c r="AJ103" i="42" s="1"/>
  <c r="G41" i="39" s="1"/>
  <c r="K97" i="42"/>
  <c r="AJ97" i="42" s="1"/>
  <c r="G40" i="39" s="1"/>
  <c r="K150" i="42"/>
  <c r="K151" i="42"/>
  <c r="K91" i="42"/>
  <c r="AJ91" i="42" s="1"/>
  <c r="G39" i="39" s="1"/>
  <c r="H85" i="42"/>
  <c r="H51" i="42"/>
  <c r="H50" i="42"/>
  <c r="H28" i="42"/>
  <c r="H27" i="42"/>
  <c r="H26" i="42"/>
  <c r="D270" i="42" l="1"/>
  <c r="AJ270" i="42" s="1"/>
  <c r="G77" i="39" s="1"/>
  <c r="D229" i="42"/>
  <c r="AJ229" i="42" s="1"/>
  <c r="G72" i="39" s="1"/>
  <c r="B117" i="42"/>
  <c r="B153" i="42"/>
  <c r="AJ153" i="42" s="1"/>
  <c r="G49" i="39" s="1"/>
  <c r="B162" i="42"/>
  <c r="O110" i="42"/>
  <c r="AJ110" i="42" s="1"/>
  <c r="G42" i="39" s="1"/>
  <c r="O168" i="42"/>
  <c r="B53" i="42"/>
  <c r="AJ53" i="42" s="1"/>
  <c r="G31" i="39" s="1"/>
  <c r="O169" i="42"/>
  <c r="B30" i="42"/>
  <c r="AJ30" i="42" s="1"/>
  <c r="G26" i="39" s="1"/>
  <c r="AJ162" i="42" l="1"/>
  <c r="G50" i="39" s="1"/>
  <c r="B177" i="42"/>
  <c r="I177" i="42" s="1"/>
  <c r="AJ177" i="42" s="1"/>
  <c r="G52" i="39" s="1"/>
  <c r="B171" i="42"/>
  <c r="AJ171" i="42" s="1"/>
  <c r="G51" i="39" s="1"/>
  <c r="I117" i="42"/>
  <c r="AJ117" i="42" s="1"/>
  <c r="G43" i="39" s="1"/>
  <c r="AJ126" i="42"/>
  <c r="G46" i="39" s="1"/>
  <c r="AJ85" i="42"/>
  <c r="G38" i="39" s="1"/>
  <c r="J150" i="39" l="1"/>
  <c r="J155" i="39"/>
  <c r="AJ151" i="50"/>
  <c r="G147" i="39" s="1"/>
  <c r="AJ145" i="50"/>
  <c r="G146" i="39" s="1"/>
  <c r="B86" i="50"/>
  <c r="AJ86" i="50" s="1"/>
  <c r="G137" i="39" s="1"/>
  <c r="J138" i="39"/>
  <c r="L110" i="50"/>
  <c r="L109" i="50"/>
  <c r="O129" i="50"/>
  <c r="E128" i="50"/>
  <c r="B128" i="50"/>
  <c r="L119" i="50"/>
  <c r="L118" i="50"/>
  <c r="G74" i="50"/>
  <c r="B68" i="50"/>
  <c r="B74" i="50" s="1"/>
  <c r="K40" i="50"/>
  <c r="K39" i="50"/>
  <c r="AJ31" i="50"/>
  <c r="K23" i="50"/>
  <c r="K22" i="50"/>
  <c r="B214" i="50"/>
  <c r="K206" i="50"/>
  <c r="K200" i="50"/>
  <c r="AJ29" i="51"/>
  <c r="B121" i="50" l="1"/>
  <c r="AJ121" i="50" s="1"/>
  <c r="B112" i="50"/>
  <c r="AJ111" i="50" s="1"/>
  <c r="G140" i="39" s="1"/>
  <c r="O128" i="50"/>
  <c r="B131" i="50" s="1"/>
  <c r="AJ132" i="50" s="1"/>
  <c r="G142" i="39" s="1"/>
  <c r="B75" i="50"/>
  <c r="AJ75" i="50" s="1"/>
  <c r="G134" i="39" s="1"/>
  <c r="J134" i="39" s="1"/>
  <c r="B25" i="50"/>
  <c r="AJ25" i="50" s="1"/>
  <c r="G123" i="39" s="1"/>
  <c r="B69" i="50"/>
  <c r="B42" i="50"/>
  <c r="AJ42" i="50" s="1"/>
  <c r="G127" i="39" s="1"/>
  <c r="B38" i="51"/>
  <c r="AJ37" i="51" s="1"/>
  <c r="G167" i="39" s="1"/>
  <c r="AL95" i="51"/>
  <c r="G94" i="51" s="1"/>
  <c r="B94" i="51"/>
  <c r="AL91" i="51"/>
  <c r="G90" i="51" s="1"/>
  <c r="B90" i="51"/>
  <c r="B70" i="51"/>
  <c r="B64" i="51"/>
  <c r="AJ23" i="51"/>
  <c r="G162" i="39" s="1"/>
  <c r="AJ42" i="42"/>
  <c r="G28" i="39" s="1"/>
  <c r="H36" i="42"/>
  <c r="AJ36" i="42" s="1"/>
  <c r="G27" i="39" s="1"/>
  <c r="AJ22" i="42"/>
  <c r="G25" i="39" s="1"/>
  <c r="G141" i="39" l="1"/>
  <c r="B137" i="50"/>
  <c r="AJ69" i="50"/>
  <c r="G133" i="39" s="1"/>
  <c r="J133" i="39" s="1"/>
  <c r="J132" i="39" s="1"/>
  <c r="C194" i="50"/>
  <c r="B195" i="50" s="1"/>
  <c r="AJ195" i="50" s="1"/>
  <c r="G156" i="39" s="1"/>
  <c r="J156" i="39" s="1"/>
  <c r="J28" i="39"/>
  <c r="C80" i="51"/>
  <c r="AJ81" i="51" s="1"/>
  <c r="G184" i="39" s="1"/>
  <c r="J184" i="39" s="1"/>
  <c r="J182" i="39" s="1"/>
  <c r="B71" i="51"/>
  <c r="AJ70" i="51" s="1"/>
  <c r="G175" i="39" s="1"/>
  <c r="J175" i="39" s="1"/>
  <c r="I137" i="50"/>
  <c r="AJ137" i="50" s="1"/>
  <c r="G143" i="39" s="1"/>
  <c r="B95" i="51"/>
  <c r="B91" i="51"/>
  <c r="B65" i="51"/>
  <c r="B103" i="51" s="1"/>
  <c r="J67" i="39"/>
  <c r="J64" i="39"/>
  <c r="J170" i="39"/>
  <c r="J169" i="39"/>
  <c r="J168" i="39"/>
  <c r="J167" i="39"/>
  <c r="J163" i="39"/>
  <c r="J162" i="39"/>
  <c r="J147" i="39" l="1"/>
  <c r="J180" i="39"/>
  <c r="J63" i="39"/>
  <c r="J80" i="39"/>
  <c r="J108" i="39"/>
  <c r="J56" i="39"/>
  <c r="C97" i="51"/>
  <c r="J161" i="39"/>
  <c r="AJ64" i="51"/>
  <c r="G174" i="39" s="1"/>
  <c r="J174" i="39" s="1"/>
  <c r="J173" i="39" s="1"/>
  <c r="J166" i="39"/>
  <c r="J81" i="39"/>
  <c r="J190" i="39" l="1"/>
  <c r="J143" i="39" l="1"/>
  <c r="J142" i="39"/>
  <c r="J141" i="39"/>
  <c r="J140" i="39"/>
  <c r="J137" i="39"/>
  <c r="J130" i="39"/>
  <c r="J129" i="39"/>
  <c r="J128" i="39"/>
  <c r="J127" i="39"/>
  <c r="J124" i="39"/>
  <c r="J123" i="39"/>
  <c r="J117" i="39"/>
  <c r="J111" i="39"/>
  <c r="J104" i="39"/>
  <c r="J103" i="39"/>
  <c r="J102" i="39"/>
  <c r="J101" i="39"/>
  <c r="J98" i="39"/>
  <c r="J95" i="39"/>
  <c r="J94" i="39"/>
  <c r="J93" i="39"/>
  <c r="J92" i="39"/>
  <c r="J89" i="39"/>
  <c r="J88" i="39"/>
  <c r="J26" i="39"/>
  <c r="J79" i="39"/>
  <c r="J78" i="39"/>
  <c r="J27" i="39" l="1"/>
  <c r="J122" i="39"/>
  <c r="J149" i="39"/>
  <c r="J126" i="39"/>
  <c r="J136" i="39"/>
  <c r="J97" i="39"/>
  <c r="J110" i="39"/>
  <c r="J87" i="39"/>
  <c r="J91" i="39"/>
  <c r="J73" i="39"/>
  <c r="J76" i="39"/>
  <c r="J77" i="39"/>
  <c r="J52" i="39"/>
  <c r="J51" i="39"/>
  <c r="J50" i="39"/>
  <c r="J49" i="39"/>
  <c r="J43" i="39"/>
  <c r="J42" i="39"/>
  <c r="J39" i="39"/>
  <c r="J40" i="39"/>
  <c r="J41" i="39"/>
  <c r="J38" i="39"/>
  <c r="J37" i="39" l="1"/>
  <c r="B28" i="48"/>
  <c r="K15" i="39" l="1"/>
  <c r="I22" i="39" s="1"/>
  <c r="K22" i="39" s="1"/>
  <c r="J15" i="54"/>
  <c r="I185" i="39"/>
  <c r="K185" i="39" s="1"/>
  <c r="I154" i="39"/>
  <c r="K154" i="39" s="1"/>
  <c r="I151" i="39"/>
  <c r="K151" i="39" s="1"/>
  <c r="I153" i="39"/>
  <c r="K153" i="39" s="1"/>
  <c r="I114" i="39"/>
  <c r="K114" i="39" s="1"/>
  <c r="I112" i="39"/>
  <c r="K112" i="39" s="1"/>
  <c r="I116" i="39"/>
  <c r="K116" i="39" s="1"/>
  <c r="I113" i="39"/>
  <c r="K113" i="39" s="1"/>
  <c r="I81" i="39"/>
  <c r="K81" i="39" s="1"/>
  <c r="I75" i="39"/>
  <c r="K75" i="39" s="1"/>
  <c r="I139" i="39"/>
  <c r="K139" i="39" s="1"/>
  <c r="I48" i="39"/>
  <c r="K48" i="39" s="1"/>
  <c r="I100" i="39"/>
  <c r="K100" i="39" s="1"/>
  <c r="I183" i="39"/>
  <c r="K183" i="39" s="1"/>
  <c r="I74" i="39"/>
  <c r="K74" i="39" s="1"/>
  <c r="I180" i="39"/>
  <c r="K180" i="39" s="1"/>
  <c r="I65" i="39"/>
  <c r="K65" i="39" s="1"/>
  <c r="I66" i="39"/>
  <c r="K66" i="39" s="1"/>
  <c r="I60" i="39"/>
  <c r="K60" i="39" s="1"/>
  <c r="I61" i="39"/>
  <c r="K61" i="39" s="1"/>
  <c r="I59" i="39"/>
  <c r="K59" i="39" s="1"/>
  <c r="I68" i="39"/>
  <c r="K68" i="39" s="1"/>
  <c r="I57" i="39"/>
  <c r="K57" i="39" s="1"/>
  <c r="I69" i="39"/>
  <c r="K69" i="39" s="1"/>
  <c r="I58" i="39"/>
  <c r="K58" i="39" s="1"/>
  <c r="I32" i="39"/>
  <c r="K32" i="39" s="1"/>
  <c r="I47" i="39"/>
  <c r="K47" i="39" s="1"/>
  <c r="I99" i="39"/>
  <c r="K99" i="39" s="1"/>
  <c r="I147" i="39"/>
  <c r="K147" i="39" s="1"/>
  <c r="I80" i="39"/>
  <c r="K80" i="39" s="1"/>
  <c r="I108" i="39"/>
  <c r="K108" i="39" s="1"/>
  <c r="I56" i="39"/>
  <c r="K56" i="39" s="1"/>
  <c r="I138" i="39"/>
  <c r="K138" i="39" s="1"/>
  <c r="I150" i="39"/>
  <c r="K150" i="39" s="1"/>
  <c r="I156" i="39"/>
  <c r="K156" i="39" s="1"/>
  <c r="I155" i="39"/>
  <c r="K155" i="39" s="1"/>
  <c r="I133" i="39"/>
  <c r="K133" i="39" s="1"/>
  <c r="I134" i="39"/>
  <c r="K134" i="39" s="1"/>
  <c r="I67" i="39"/>
  <c r="K67" i="39" s="1"/>
  <c r="I64" i="39"/>
  <c r="K64" i="39" s="1"/>
  <c r="I184" i="39"/>
  <c r="K184" i="39" s="1"/>
  <c r="I175" i="39"/>
  <c r="K175" i="39" s="1"/>
  <c r="I174" i="39"/>
  <c r="K174" i="39" s="1"/>
  <c r="I169" i="39"/>
  <c r="K169" i="39" s="1"/>
  <c r="I170" i="39"/>
  <c r="K170" i="39" s="1"/>
  <c r="I167" i="39"/>
  <c r="K167" i="39" s="1"/>
  <c r="I168" i="39"/>
  <c r="K168" i="39" s="1"/>
  <c r="I162" i="39"/>
  <c r="K162" i="39" s="1"/>
  <c r="I163" i="39"/>
  <c r="K163" i="39" s="1"/>
  <c r="I141" i="39"/>
  <c r="K141" i="39" s="1"/>
  <c r="I124" i="39"/>
  <c r="K124" i="39" s="1"/>
  <c r="I142" i="39"/>
  <c r="K142" i="39" s="1"/>
  <c r="I140" i="39"/>
  <c r="K140" i="39" s="1"/>
  <c r="I130" i="39"/>
  <c r="K130" i="39" s="1"/>
  <c r="I127" i="39"/>
  <c r="K127" i="39" s="1"/>
  <c r="I128" i="39"/>
  <c r="K128" i="39" s="1"/>
  <c r="I143" i="39"/>
  <c r="K143" i="39" s="1"/>
  <c r="I137" i="39"/>
  <c r="K137" i="39" s="1"/>
  <c r="I129" i="39"/>
  <c r="K129" i="39" s="1"/>
  <c r="I123" i="39"/>
  <c r="K123" i="39" s="1"/>
  <c r="I82" i="39"/>
  <c r="I102" i="39"/>
  <c r="K102" i="39" s="1"/>
  <c r="I101" i="39"/>
  <c r="K101" i="39" s="1"/>
  <c r="I93" i="39"/>
  <c r="K93" i="39" s="1"/>
  <c r="I103" i="39"/>
  <c r="K103" i="39" s="1"/>
  <c r="I94" i="39"/>
  <c r="K94" i="39" s="1"/>
  <c r="I89" i="39"/>
  <c r="K89" i="39" s="1"/>
  <c r="I26" i="39"/>
  <c r="K26" i="39" s="1"/>
  <c r="I117" i="39"/>
  <c r="K117" i="39" s="1"/>
  <c r="I104" i="39"/>
  <c r="K104" i="39" s="1"/>
  <c r="I95" i="39"/>
  <c r="K95" i="39" s="1"/>
  <c r="I92" i="39"/>
  <c r="K92" i="39" s="1"/>
  <c r="I88" i="39"/>
  <c r="K88" i="39" s="1"/>
  <c r="I28" i="39"/>
  <c r="K28" i="39" s="1"/>
  <c r="I111" i="39"/>
  <c r="K111" i="39" s="1"/>
  <c r="I98" i="39"/>
  <c r="K98" i="39" s="1"/>
  <c r="I27" i="39"/>
  <c r="K27" i="39" s="1"/>
  <c r="I78" i="39"/>
  <c r="K78" i="39" s="1"/>
  <c r="I79" i="39"/>
  <c r="K79" i="39" s="1"/>
  <c r="I73" i="39"/>
  <c r="K73" i="39" s="1"/>
  <c r="I76" i="39"/>
  <c r="K76" i="39" s="1"/>
  <c r="I77" i="39"/>
  <c r="K77" i="39" s="1"/>
  <c r="I51" i="39"/>
  <c r="K51" i="39" s="1"/>
  <c r="I49" i="39"/>
  <c r="K49" i="39" s="1"/>
  <c r="I52" i="39"/>
  <c r="K52" i="39" s="1"/>
  <c r="I50" i="39"/>
  <c r="K50" i="39" s="1"/>
  <c r="I42" i="39"/>
  <c r="K42" i="39" s="1"/>
  <c r="I43" i="39"/>
  <c r="K43" i="39" s="1"/>
  <c r="I39" i="39"/>
  <c r="K39" i="39" s="1"/>
  <c r="I38" i="39"/>
  <c r="K38" i="39" s="1"/>
  <c r="I40" i="39"/>
  <c r="K40" i="39" s="1"/>
  <c r="I41" i="39"/>
  <c r="K41" i="39" s="1"/>
  <c r="I152" i="39" l="1"/>
  <c r="K152" i="39" s="1"/>
  <c r="K21" i="39"/>
  <c r="I115" i="39"/>
  <c r="K115" i="39" s="1"/>
  <c r="K110" i="39" s="1"/>
  <c r="I188" i="39"/>
  <c r="K188" i="39" s="1"/>
  <c r="I186" i="39"/>
  <c r="K186" i="39" s="1"/>
  <c r="I187" i="39"/>
  <c r="K187" i="39" s="1"/>
  <c r="K63" i="39"/>
  <c r="K132" i="39"/>
  <c r="K173" i="39"/>
  <c r="K126" i="39"/>
  <c r="K166" i="39"/>
  <c r="K136" i="39"/>
  <c r="K122" i="39"/>
  <c r="K149" i="39"/>
  <c r="K161" i="39"/>
  <c r="K97" i="39"/>
  <c r="K91" i="39"/>
  <c r="K87" i="39"/>
  <c r="K37" i="39"/>
  <c r="K182" i="39" l="1"/>
  <c r="B308" i="42" l="1"/>
  <c r="J146" i="39" l="1"/>
  <c r="J145" i="39" s="1"/>
  <c r="J158" i="39" s="1"/>
  <c r="I146" i="39"/>
  <c r="K146" i="39" s="1"/>
  <c r="K145" i="39" s="1"/>
  <c r="K158" i="39" s="1"/>
  <c r="J179" i="39"/>
  <c r="J178" i="39" s="1"/>
  <c r="I179" i="39"/>
  <c r="K179" i="39" s="1"/>
  <c r="K178" i="39" s="1"/>
  <c r="K190" i="39" s="1"/>
  <c r="J107" i="39"/>
  <c r="I107" i="39"/>
  <c r="K107" i="39" s="1"/>
  <c r="J55" i="39"/>
  <c r="J54" i="39" s="1"/>
  <c r="I55" i="39"/>
  <c r="K55" i="39" s="1"/>
  <c r="J34" i="39"/>
  <c r="K54" i="39" l="1"/>
  <c r="E21" i="54"/>
  <c r="E20" i="54"/>
  <c r="K106" i="39"/>
  <c r="K119" i="39" s="1"/>
  <c r="J106" i="39"/>
  <c r="J119" i="39" s="1"/>
  <c r="J35" i="39"/>
  <c r="E22" i="54" l="1"/>
  <c r="J33" i="39"/>
  <c r="J25" i="39"/>
  <c r="J24" i="39" s="1"/>
  <c r="X40" i="55" l="1"/>
  <c r="AM22" i="42"/>
  <c r="AJ308" i="42" l="1"/>
  <c r="J72" i="39" l="1"/>
  <c r="G82" i="39"/>
  <c r="J31" i="39"/>
  <c r="J30" i="39" s="1"/>
  <c r="J82" i="39" l="1"/>
  <c r="J71" i="39" s="1"/>
  <c r="K82" i="39"/>
  <c r="J46" i="39"/>
  <c r="J45" i="39" s="1"/>
  <c r="J84" i="39" l="1"/>
  <c r="J192" i="39" s="1"/>
  <c r="A8" i="8" l="1"/>
  <c r="I35" i="39" l="1"/>
  <c r="K35" i="39" s="1"/>
  <c r="I34" i="39"/>
  <c r="K34" i="39" s="1"/>
  <c r="I72" i="39"/>
  <c r="K72" i="39" s="1"/>
  <c r="I46" i="39"/>
  <c r="K46" i="39" s="1"/>
  <c r="I31" i="39"/>
  <c r="K31" i="39" s="1"/>
  <c r="I25" i="39"/>
  <c r="K25" i="39" s="1"/>
  <c r="I33" i="39"/>
  <c r="K33" i="39" s="1"/>
  <c r="S23" i="8"/>
  <c r="C25" i="8"/>
  <c r="K24" i="39" l="1"/>
  <c r="K45" i="39"/>
  <c r="K71" i="39"/>
  <c r="K30" i="39"/>
  <c r="AL151" i="32"/>
  <c r="G150" i="32" s="1"/>
  <c r="B150" i="32"/>
  <c r="B134" i="32"/>
  <c r="AB126" i="32"/>
  <c r="W126" i="32"/>
  <c r="O117" i="32"/>
  <c r="P108" i="32"/>
  <c r="L108" i="32"/>
  <c r="P101" i="32"/>
  <c r="L101" i="32"/>
  <c r="B92" i="32"/>
  <c r="B85" i="32"/>
  <c r="B78" i="32"/>
  <c r="B71" i="32"/>
  <c r="B64" i="32"/>
  <c r="M57" i="32"/>
  <c r="B42" i="32"/>
  <c r="G49" i="32" s="1"/>
  <c r="H57" i="32" s="1"/>
  <c r="B35" i="32"/>
  <c r="B49" i="32" s="1"/>
  <c r="AK29" i="32"/>
  <c r="B27" i="32"/>
  <c r="B158" i="32" s="1"/>
  <c r="G49" i="31" s="1"/>
  <c r="O26" i="32"/>
  <c r="K26" i="32"/>
  <c r="S126" i="32" s="1"/>
  <c r="G26" i="32"/>
  <c r="G108" i="32" s="1"/>
  <c r="B26" i="32"/>
  <c r="B117" i="32" s="1"/>
  <c r="B19" i="32"/>
  <c r="G24" i="31" s="1"/>
  <c r="F12" i="32"/>
  <c r="B12" i="32"/>
  <c r="K49" i="31"/>
  <c r="K48" i="31"/>
  <c r="K47" i="31"/>
  <c r="G46" i="31"/>
  <c r="K45" i="31"/>
  <c r="K42" i="31"/>
  <c r="K38" i="31"/>
  <c r="K37" i="31"/>
  <c r="K36" i="31"/>
  <c r="K35" i="31"/>
  <c r="K34" i="31"/>
  <c r="K33" i="31"/>
  <c r="K32" i="31"/>
  <c r="K31" i="31"/>
  <c r="K30" i="31"/>
  <c r="K29" i="31"/>
  <c r="K25" i="31"/>
  <c r="K24" i="31"/>
  <c r="K23" i="31"/>
  <c r="I17" i="31"/>
  <c r="D17" i="31"/>
  <c r="C15" i="31"/>
  <c r="K84" i="39" l="1"/>
  <c r="M84" i="39" s="1"/>
  <c r="G25" i="31"/>
  <c r="J12" i="32"/>
  <c r="G23" i="31" s="1"/>
  <c r="G29" i="31"/>
  <c r="H49" i="31"/>
  <c r="I49" i="31" s="1"/>
  <c r="B151" i="32"/>
  <c r="G48" i="31" s="1"/>
  <c r="G30" i="31"/>
  <c r="B108" i="32"/>
  <c r="B109" i="32" s="1"/>
  <c r="G43" i="31" s="1"/>
  <c r="H23" i="31"/>
  <c r="H25" i="31"/>
  <c r="I25" i="31" s="1"/>
  <c r="H36" i="31"/>
  <c r="H35" i="31"/>
  <c r="H24" i="31"/>
  <c r="I24" i="31" s="1"/>
  <c r="H34" i="31"/>
  <c r="H38" i="31"/>
  <c r="H37" i="31"/>
  <c r="B126" i="32"/>
  <c r="B50" i="32"/>
  <c r="G31" i="31" s="1"/>
  <c r="C57" i="32"/>
  <c r="B58" i="32" s="1"/>
  <c r="G32" i="31" s="1"/>
  <c r="O126" i="32"/>
  <c r="S117" i="32"/>
  <c r="F141" i="32" s="1"/>
  <c r="G101" i="32"/>
  <c r="K117" i="32"/>
  <c r="H29" i="31"/>
  <c r="I29" i="31" s="1"/>
  <c r="H30" i="31"/>
  <c r="I30" i="31" s="1"/>
  <c r="H31" i="31"/>
  <c r="H32" i="31"/>
  <c r="H42" i="31"/>
  <c r="H45" i="31"/>
  <c r="H47" i="31"/>
  <c r="H48" i="31"/>
  <c r="B101" i="32"/>
  <c r="G126" i="32"/>
  <c r="AC19" i="55" l="1"/>
  <c r="N19" i="55" s="1"/>
  <c r="N40" i="55" s="1"/>
  <c r="AC40" i="55" s="1"/>
  <c r="K192" i="39"/>
  <c r="E19" i="54"/>
  <c r="E24" i="54" s="1"/>
  <c r="I23" i="31"/>
  <c r="I22" i="31" s="1"/>
  <c r="I48" i="31"/>
  <c r="I32" i="31"/>
  <c r="B118" i="32"/>
  <c r="B102" i="32"/>
  <c r="G42" i="31" s="1"/>
  <c r="I42" i="31" s="1"/>
  <c r="I31" i="31"/>
  <c r="I28" i="31" s="1"/>
  <c r="B127" i="32"/>
  <c r="G45" i="31" s="1"/>
  <c r="I45" i="31" s="1"/>
  <c r="C24" i="8"/>
  <c r="C23" i="8"/>
  <c r="C22" i="8"/>
  <c r="G20" i="54" l="1"/>
  <c r="G21" i="54" s="1"/>
  <c r="C141" i="32"/>
  <c r="B142" i="32" s="1"/>
  <c r="G47" i="31" s="1"/>
  <c r="I47" i="31" s="1"/>
  <c r="G44" i="31"/>
  <c r="K44" i="31" l="1"/>
  <c r="H44" i="31" s="1"/>
  <c r="I44" i="31" s="1"/>
  <c r="K43" i="31" l="1"/>
  <c r="H43" i="31" s="1"/>
  <c r="I43" i="31" s="1"/>
  <c r="AC33" i="8" l="1"/>
  <c r="AC32" i="8"/>
  <c r="AC31" i="8"/>
  <c r="AC30" i="8"/>
  <c r="AC29" i="8"/>
  <c r="K46" i="31" l="1"/>
  <c r="H46" i="31" s="1"/>
  <c r="I46" i="31" s="1"/>
  <c r="I41" i="31" s="1"/>
  <c r="I52" i="31" s="1"/>
  <c r="A12" i="8" l="1"/>
  <c r="N25" i="8" l="1"/>
  <c r="AC25" i="8" s="1"/>
  <c r="H46" i="2"/>
  <c r="N24" i="8" l="1"/>
  <c r="AC24" i="8" s="1"/>
  <c r="AC27" i="8"/>
  <c r="N23" i="8" l="1"/>
  <c r="AC23" i="8" s="1"/>
  <c r="M57" i="19"/>
  <c r="M57" i="13"/>
  <c r="K26" i="18" l="1"/>
  <c r="K27" i="18"/>
  <c r="K28" i="18"/>
  <c r="K29" i="18"/>
  <c r="K30" i="18"/>
  <c r="K27" i="12"/>
  <c r="K28" i="12"/>
  <c r="K29" i="12"/>
  <c r="K30" i="12"/>
  <c r="K26" i="12"/>
  <c r="C7" i="12" l="1"/>
  <c r="B98" i="19" l="1"/>
  <c r="G30" i="18" s="1"/>
  <c r="B91" i="19"/>
  <c r="G29" i="18" s="1"/>
  <c r="B84" i="19"/>
  <c r="G28" i="18" s="1"/>
  <c r="B77" i="19"/>
  <c r="G27" i="18" s="1"/>
  <c r="B70" i="19"/>
  <c r="G26" i="18" s="1"/>
  <c r="B98" i="13"/>
  <c r="G30" i="12" s="1"/>
  <c r="B91" i="13"/>
  <c r="G29" i="12" s="1"/>
  <c r="B84" i="13"/>
  <c r="G28" i="12" s="1"/>
  <c r="B77" i="13"/>
  <c r="G27" i="12" s="1"/>
  <c r="B70" i="13"/>
  <c r="G26" i="12" s="1"/>
  <c r="H30" i="18"/>
  <c r="H29" i="18"/>
  <c r="H28" i="18"/>
  <c r="H27" i="18"/>
  <c r="H26" i="18"/>
  <c r="H30" i="12"/>
  <c r="H29" i="12"/>
  <c r="H28" i="12"/>
  <c r="H27" i="12"/>
  <c r="H26" i="12"/>
  <c r="H38" i="2"/>
  <c r="H39" i="2"/>
  <c r="H40" i="2"/>
  <c r="H41" i="2"/>
  <c r="H42" i="2"/>
  <c r="G37" i="31" l="1"/>
  <c r="I37" i="31" s="1"/>
  <c r="G34" i="31"/>
  <c r="I34" i="31" s="1"/>
  <c r="G38" i="31"/>
  <c r="I38" i="31" s="1"/>
  <c r="G35" i="31"/>
  <c r="I35" i="31" s="1"/>
  <c r="G36" i="31"/>
  <c r="I36" i="31" s="1"/>
  <c r="N41" i="2"/>
  <c r="N38" i="2"/>
  <c r="N39" i="2"/>
  <c r="N42" i="2"/>
  <c r="N40" i="2"/>
  <c r="G38" i="2"/>
  <c r="I38" i="2" s="1"/>
  <c r="I26" i="12"/>
  <c r="S38" i="2" s="1"/>
  <c r="I30" i="12"/>
  <c r="S42" i="2" s="1"/>
  <c r="I29" i="18"/>
  <c r="W41" i="2" s="1"/>
  <c r="I28" i="12"/>
  <c r="S40" i="2" s="1"/>
  <c r="I27" i="18"/>
  <c r="W39" i="2" s="1"/>
  <c r="I29" i="12"/>
  <c r="S41" i="2" s="1"/>
  <c r="I27" i="12"/>
  <c r="S39" i="2" s="1"/>
  <c r="I30" i="18"/>
  <c r="W42" i="2" s="1"/>
  <c r="I28" i="18"/>
  <c r="W40" i="2" s="1"/>
  <c r="I26" i="18"/>
  <c r="W38" i="2" s="1"/>
  <c r="G42" i="2" l="1"/>
  <c r="I42" i="2" s="1"/>
  <c r="AB42" i="2" s="1"/>
  <c r="G40" i="2"/>
  <c r="I40" i="2" s="1"/>
  <c r="AB40" i="2" s="1"/>
  <c r="G41" i="2"/>
  <c r="I41" i="2" s="1"/>
  <c r="AB41" i="2" s="1"/>
  <c r="G39" i="2"/>
  <c r="I39" i="2" s="1"/>
  <c r="AB39" i="2" s="1"/>
  <c r="AB38" i="2"/>
  <c r="K37" i="18" l="1"/>
  <c r="K37" i="12" l="1"/>
  <c r="H50" i="2"/>
  <c r="AB30" i="2" l="1"/>
  <c r="AB31" i="2"/>
  <c r="C7" i="18"/>
  <c r="AL150" i="19" l="1"/>
  <c r="G149" i="19" s="1"/>
  <c r="B149" i="19"/>
  <c r="B133" i="19"/>
  <c r="G37" i="18" s="1"/>
  <c r="AB125" i="19"/>
  <c r="O116" i="19"/>
  <c r="P107" i="19"/>
  <c r="L107" i="19"/>
  <c r="B42" i="19"/>
  <c r="B35" i="19"/>
  <c r="G21" i="18" s="1"/>
  <c r="B27" i="19"/>
  <c r="B157" i="19" s="1"/>
  <c r="G40" i="18" s="1"/>
  <c r="O26" i="19"/>
  <c r="K26" i="19"/>
  <c r="S125" i="19" s="1"/>
  <c r="G26" i="19"/>
  <c r="G107" i="19" s="1"/>
  <c r="B26" i="19"/>
  <c r="B116" i="19" s="1"/>
  <c r="B19" i="19"/>
  <c r="G16" i="18" s="1"/>
  <c r="F12" i="19"/>
  <c r="B12" i="19"/>
  <c r="K40" i="18"/>
  <c r="H40" i="18" s="1"/>
  <c r="K39" i="18"/>
  <c r="H39" i="18" s="1"/>
  <c r="K38" i="18"/>
  <c r="H38" i="18" s="1"/>
  <c r="K36" i="18"/>
  <c r="H36" i="18" s="1"/>
  <c r="K35" i="18"/>
  <c r="H35" i="18" s="1"/>
  <c r="K34" i="18"/>
  <c r="H34" i="18" s="1"/>
  <c r="K25" i="18"/>
  <c r="H25" i="18" s="1"/>
  <c r="K24" i="18"/>
  <c r="H24" i="18" s="1"/>
  <c r="K23" i="18"/>
  <c r="H23" i="18" s="1"/>
  <c r="K22" i="18"/>
  <c r="H22" i="18" s="1"/>
  <c r="K21" i="18"/>
  <c r="H21" i="18" s="1"/>
  <c r="K17" i="18"/>
  <c r="H17" i="18" s="1"/>
  <c r="K16" i="18"/>
  <c r="H16" i="18" s="1"/>
  <c r="K15" i="18"/>
  <c r="H15" i="18" s="1"/>
  <c r="E9" i="18"/>
  <c r="B5" i="18"/>
  <c r="J12" i="19" l="1"/>
  <c r="G15" i="18" s="1"/>
  <c r="G49" i="19"/>
  <c r="H57" i="19" s="1"/>
  <c r="G22" i="18"/>
  <c r="B49" i="19"/>
  <c r="C57" i="19" s="1"/>
  <c r="G125" i="19"/>
  <c r="K116" i="19"/>
  <c r="G17" i="18"/>
  <c r="I16" i="18"/>
  <c r="W28" i="2" s="1"/>
  <c r="I15" i="18"/>
  <c r="O125" i="19"/>
  <c r="S116" i="19"/>
  <c r="B150" i="19"/>
  <c r="G39" i="18" s="1"/>
  <c r="I39" i="18" s="1"/>
  <c r="W52" i="2" s="1"/>
  <c r="B125" i="19"/>
  <c r="B107" i="19"/>
  <c r="B108" i="19" s="1"/>
  <c r="G34" i="18" s="1"/>
  <c r="I40" i="18"/>
  <c r="W53" i="2" s="1"/>
  <c r="B58" i="19" l="1"/>
  <c r="G24" i="18" s="1"/>
  <c r="B50" i="19"/>
  <c r="G23" i="18" s="1"/>
  <c r="W27" i="2"/>
  <c r="B126" i="19"/>
  <c r="B117" i="19"/>
  <c r="B140" i="19" s="1"/>
  <c r="B141" i="19" s="1"/>
  <c r="G38" i="18" s="1"/>
  <c r="I38" i="18" s="1"/>
  <c r="W51" i="2" s="1"/>
  <c r="I17" i="18"/>
  <c r="W29" i="2" s="1"/>
  <c r="G25" i="18"/>
  <c r="I25" i="18" s="1"/>
  <c r="W37" i="2" s="1"/>
  <c r="I34" i="18"/>
  <c r="W47" i="2" s="1"/>
  <c r="G36" i="18" l="1"/>
  <c r="I36" i="18" s="1"/>
  <c r="W49" i="2" s="1"/>
  <c r="G35" i="18"/>
  <c r="I35" i="18" s="1"/>
  <c r="W48" i="2" s="1"/>
  <c r="I14" i="18"/>
  <c r="N24" i="2"/>
  <c r="AB125" i="13"/>
  <c r="W26" i="2" l="1"/>
  <c r="K25" i="12"/>
  <c r="H25" i="12" s="1"/>
  <c r="H37" i="2"/>
  <c r="E9" i="12"/>
  <c r="B27" i="13"/>
  <c r="AL150" i="13" l="1"/>
  <c r="G149" i="13" s="1"/>
  <c r="B149" i="13"/>
  <c r="B133" i="13"/>
  <c r="G37" i="12" s="1"/>
  <c r="O116" i="13"/>
  <c r="P107" i="13"/>
  <c r="L107" i="13"/>
  <c r="B42" i="13"/>
  <c r="B35" i="13"/>
  <c r="G21" i="12" s="1"/>
  <c r="B157" i="13"/>
  <c r="G40" i="12" s="1"/>
  <c r="O26" i="13"/>
  <c r="K26" i="13"/>
  <c r="S125" i="13" s="1"/>
  <c r="G26" i="13"/>
  <c r="K116" i="13" s="1"/>
  <c r="B26" i="13"/>
  <c r="B107" i="13" s="1"/>
  <c r="B19" i="13"/>
  <c r="G16" i="12" s="1"/>
  <c r="F12" i="13"/>
  <c r="B12" i="13"/>
  <c r="K40" i="12"/>
  <c r="H40" i="12" s="1"/>
  <c r="K39" i="12"/>
  <c r="H39" i="12" s="1"/>
  <c r="K38" i="12"/>
  <c r="H38" i="12" s="1"/>
  <c r="H37" i="12"/>
  <c r="K36" i="12"/>
  <c r="H36" i="12" s="1"/>
  <c r="K35" i="12"/>
  <c r="H35" i="12" s="1"/>
  <c r="K34" i="12"/>
  <c r="H34" i="12" s="1"/>
  <c r="K24" i="12"/>
  <c r="H24" i="12" s="1"/>
  <c r="K23" i="12"/>
  <c r="H23" i="12" s="1"/>
  <c r="K22" i="12"/>
  <c r="H22" i="12" s="1"/>
  <c r="K21" i="12"/>
  <c r="H21" i="12" s="1"/>
  <c r="K17" i="12"/>
  <c r="H17" i="12" s="1"/>
  <c r="K16" i="12"/>
  <c r="H16" i="12" s="1"/>
  <c r="K15" i="12"/>
  <c r="H15" i="12" s="1"/>
  <c r="B5" i="12"/>
  <c r="I21" i="18" l="1"/>
  <c r="W33" i="2" s="1"/>
  <c r="G22" i="12"/>
  <c r="I22" i="18"/>
  <c r="W34" i="2" s="1"/>
  <c r="J12" i="13"/>
  <c r="B49" i="13"/>
  <c r="C57" i="13" s="1"/>
  <c r="I16" i="12"/>
  <c r="S28" i="2" s="1"/>
  <c r="G49" i="13"/>
  <c r="H57" i="13" s="1"/>
  <c r="I37" i="12"/>
  <c r="B150" i="13"/>
  <c r="G39" i="12" s="1"/>
  <c r="G125" i="13"/>
  <c r="G107" i="13"/>
  <c r="O125" i="13" s="1"/>
  <c r="G17" i="12"/>
  <c r="B116" i="13"/>
  <c r="I40" i="12"/>
  <c r="S53" i="2" s="1"/>
  <c r="I22" i="12" l="1"/>
  <c r="S34" i="2" s="1"/>
  <c r="I21" i="12"/>
  <c r="S33" i="2" s="1"/>
  <c r="S50" i="2"/>
  <c r="G15" i="12"/>
  <c r="B58" i="13"/>
  <c r="I39" i="12"/>
  <c r="S52" i="2" s="1"/>
  <c r="B50" i="13"/>
  <c r="I17" i="12"/>
  <c r="S29" i="2" s="1"/>
  <c r="B108" i="13"/>
  <c r="G34" i="12" s="1"/>
  <c r="S116" i="13"/>
  <c r="B117" i="13" s="1"/>
  <c r="B125" i="13"/>
  <c r="B126" i="13" s="1"/>
  <c r="G36" i="12" s="1"/>
  <c r="G28" i="2" l="1"/>
  <c r="G34" i="2"/>
  <c r="G50" i="2"/>
  <c r="I50" i="2" s="1"/>
  <c r="G33" i="2"/>
  <c r="G24" i="12"/>
  <c r="I24" i="18"/>
  <c r="W36" i="2" s="1"/>
  <c r="G23" i="12"/>
  <c r="I23" i="18"/>
  <c r="W35" i="2" s="1"/>
  <c r="I15" i="12"/>
  <c r="S27" i="2" s="1"/>
  <c r="G25" i="12"/>
  <c r="G37" i="2" s="1"/>
  <c r="B140" i="13"/>
  <c r="B141" i="13" s="1"/>
  <c r="G38" i="12" s="1"/>
  <c r="G35" i="12"/>
  <c r="G53" i="2"/>
  <c r="N27" i="2" l="1"/>
  <c r="G52" i="2"/>
  <c r="I20" i="18"/>
  <c r="G27" i="2"/>
  <c r="I14" i="12"/>
  <c r="I24" i="12"/>
  <c r="S36" i="2" s="1"/>
  <c r="I34" i="12"/>
  <c r="I23" i="12"/>
  <c r="S35" i="2" s="1"/>
  <c r="I36" i="12"/>
  <c r="I37" i="2"/>
  <c r="I25" i="12"/>
  <c r="I38" i="12"/>
  <c r="S51" i="2" s="1"/>
  <c r="I35" i="12"/>
  <c r="S48" i="2" s="1"/>
  <c r="G47" i="2" l="1"/>
  <c r="G46" i="2"/>
  <c r="I46" i="2" s="1"/>
  <c r="N53" i="2"/>
  <c r="N34" i="2"/>
  <c r="G35" i="2"/>
  <c r="G36" i="2"/>
  <c r="N33" i="2"/>
  <c r="S26" i="2"/>
  <c r="S49" i="2"/>
  <c r="I33" i="12"/>
  <c r="I20" i="12"/>
  <c r="W32" i="2"/>
  <c r="S47" i="2"/>
  <c r="S37" i="2"/>
  <c r="AB37" i="2" s="1"/>
  <c r="N47" i="2" l="1"/>
  <c r="G29" i="2"/>
  <c r="N52" i="2"/>
  <c r="N49" i="2"/>
  <c r="N46" i="2"/>
  <c r="S46" i="2"/>
  <c r="G49" i="2"/>
  <c r="S32" i="2"/>
  <c r="I43" i="12"/>
  <c r="S45" i="2"/>
  <c r="N48" i="2" l="1"/>
  <c r="G48" i="2"/>
  <c r="N29" i="2"/>
  <c r="N36" i="2"/>
  <c r="N35" i="2"/>
  <c r="S56" i="2"/>
  <c r="G51" i="2" l="1"/>
  <c r="N51" i="2"/>
  <c r="N32" i="2"/>
  <c r="H48" i="2"/>
  <c r="H49" i="2"/>
  <c r="I49" i="2" s="1"/>
  <c r="H51" i="2"/>
  <c r="H52" i="2"/>
  <c r="I52" i="2" s="1"/>
  <c r="H53" i="2"/>
  <c r="H47" i="2"/>
  <c r="I47" i="2" s="1"/>
  <c r="H34" i="2"/>
  <c r="H35" i="2"/>
  <c r="H36" i="2"/>
  <c r="H33" i="2"/>
  <c r="I33" i="2" s="1"/>
  <c r="H28" i="2"/>
  <c r="H29" i="2"/>
  <c r="I29" i="2" s="1"/>
  <c r="AB29" i="2" s="1"/>
  <c r="H27" i="2"/>
  <c r="I53" i="2" l="1"/>
  <c r="AB53" i="2" s="1"/>
  <c r="AB49" i="2"/>
  <c r="AB52" i="2"/>
  <c r="I48" i="2"/>
  <c r="AB48" i="2" s="1"/>
  <c r="I51" i="2"/>
  <c r="AB51" i="2" s="1"/>
  <c r="AB47" i="2"/>
  <c r="I45" i="2" l="1"/>
  <c r="I35" i="2"/>
  <c r="AB35" i="2" s="1"/>
  <c r="I34" i="2"/>
  <c r="I27" i="2"/>
  <c r="AB27" i="2" s="1"/>
  <c r="AB33" i="2"/>
  <c r="I36" i="2"/>
  <c r="AB34" i="2" l="1"/>
  <c r="I32" i="2"/>
  <c r="AB36" i="2"/>
  <c r="AB32" i="2" l="1"/>
  <c r="B17" i="3" l="1"/>
  <c r="C18" i="3"/>
  <c r="Q20" i="3"/>
  <c r="X45" i="8" l="1"/>
  <c r="AC44" i="8"/>
  <c r="AC43" i="8"/>
  <c r="AC42" i="8"/>
  <c r="AC41" i="8"/>
  <c r="AC40" i="8"/>
  <c r="AC39" i="8"/>
  <c r="AC38" i="8"/>
  <c r="AC37" i="8"/>
  <c r="AC36" i="8"/>
  <c r="AC35" i="8"/>
  <c r="AC34" i="8"/>
  <c r="AC20" i="8"/>
  <c r="J34" i="3" l="1"/>
  <c r="P34" i="3" l="1"/>
  <c r="P33" i="3" s="1"/>
  <c r="I28" i="2" l="1"/>
  <c r="I26" i="2" l="1"/>
  <c r="N28" i="2"/>
  <c r="AB28" i="2" s="1"/>
  <c r="J29" i="3" l="1"/>
  <c r="P29" i="3" l="1"/>
  <c r="P28" i="3" s="1"/>
  <c r="H37" i="18" l="1"/>
  <c r="I37" i="18" s="1"/>
  <c r="N50" i="2" l="1"/>
  <c r="W50" i="2"/>
  <c r="I33" i="18"/>
  <c r="N26" i="2" l="1"/>
  <c r="AB26" i="2" s="1"/>
  <c r="W46" i="2"/>
  <c r="AB46" i="2" s="1"/>
  <c r="W45" i="2"/>
  <c r="I43" i="18"/>
  <c r="N22" i="8" l="1"/>
  <c r="AC22" i="8" s="1"/>
  <c r="N45" i="8"/>
  <c r="AB50" i="2"/>
  <c r="W56" i="2"/>
  <c r="L39" i="3"/>
  <c r="J39" i="3"/>
  <c r="I56" i="2"/>
  <c r="N39" i="3"/>
  <c r="M39" i="3"/>
  <c r="K39" i="3"/>
  <c r="P39" i="3"/>
  <c r="P38" i="3" s="1"/>
  <c r="P44" i="3" s="1"/>
  <c r="AC28" i="8" l="1"/>
  <c r="I66" i="2"/>
  <c r="K41" i="3"/>
  <c r="N41" i="3"/>
  <c r="J41" i="3"/>
  <c r="J36" i="3"/>
  <c r="J31" i="3"/>
  <c r="M41" i="3"/>
  <c r="L41" i="3"/>
  <c r="J44" i="3"/>
  <c r="J45" i="3" s="1"/>
  <c r="K44" i="3"/>
  <c r="M44" i="3"/>
  <c r="L44" i="3"/>
  <c r="N36" i="3"/>
  <c r="K31" i="3"/>
  <c r="M31" i="3"/>
  <c r="N31" i="3"/>
  <c r="M36" i="3"/>
  <c r="L36" i="3"/>
  <c r="L31" i="3"/>
  <c r="K36" i="3"/>
  <c r="N44" i="3"/>
  <c r="I63" i="2"/>
  <c r="K45" i="3" l="1"/>
  <c r="L45" i="3" s="1"/>
  <c r="M45" i="3" s="1"/>
  <c r="N45" i="3" s="1"/>
  <c r="P41" i="3"/>
  <c r="P36" i="3"/>
  <c r="P31" i="3"/>
  <c r="J46" i="3"/>
  <c r="K46" i="3" s="1"/>
  <c r="L46" i="3" s="1"/>
  <c r="M46" i="3" s="1"/>
  <c r="N46" i="3" s="1"/>
  <c r="AC21" i="8" l="1"/>
  <c r="S45" i="8"/>
  <c r="AC45" i="8" l="1"/>
  <c r="N45" i="2" l="1"/>
  <c r="AB45" i="2" s="1"/>
  <c r="N56" i="2" l="1"/>
  <c r="AB56" i="2" l="1"/>
  <c r="S59" i="2"/>
</calcChain>
</file>

<file path=xl/sharedStrings.xml><?xml version="1.0" encoding="utf-8"?>
<sst xmlns="http://schemas.openxmlformats.org/spreadsheetml/2006/main" count="14017" uniqueCount="1652">
  <si>
    <t>m²</t>
  </si>
  <si>
    <t>m</t>
  </si>
  <si>
    <t>und</t>
  </si>
  <si>
    <t>m³</t>
  </si>
  <si>
    <t>3.4</t>
  </si>
  <si>
    <t>3.5</t>
  </si>
  <si>
    <r>
      <t xml:space="preserve">PROGRAMA: </t>
    </r>
    <r>
      <rPr>
        <b/>
        <sz val="11"/>
        <rFont val="Calibri"/>
        <family val="2"/>
        <scheme val="minor"/>
      </rPr>
      <t>Planejamento Urbano / Apoio a Política Nacional de Desenvolvimento Urbano</t>
    </r>
  </si>
  <si>
    <r>
      <t xml:space="preserve">CONVENETE: </t>
    </r>
    <r>
      <rPr>
        <b/>
        <sz val="11"/>
        <rFont val="Calibri"/>
        <family val="2"/>
        <scheme val="minor"/>
      </rPr>
      <t>Ministério das Cidades</t>
    </r>
  </si>
  <si>
    <t>OBRA:</t>
  </si>
  <si>
    <t>LOCAL:</t>
  </si>
  <si>
    <t>REFERÊNCIA PREF. DE PREÇOS:</t>
  </si>
  <si>
    <t>B.D.I.:</t>
  </si>
  <si>
    <t>FONTE</t>
  </si>
  <si>
    <t>CÓDIGO</t>
  </si>
  <si>
    <t>ITEM</t>
  </si>
  <si>
    <t>DESCRIÇÃO DOS SERVIÇOS</t>
  </si>
  <si>
    <t>UNIDADE</t>
  </si>
  <si>
    <t>QUANT.</t>
  </si>
  <si>
    <t>VALORES (R$)</t>
  </si>
  <si>
    <t>UNIT.</t>
  </si>
  <si>
    <t>TOTAL</t>
  </si>
  <si>
    <t>1.0</t>
  </si>
  <si>
    <t>SERVIÇOS PRELIMINARES</t>
  </si>
  <si>
    <t>SINAPI</t>
  </si>
  <si>
    <t>74209/001</t>
  </si>
  <si>
    <t>1.1</t>
  </si>
  <si>
    <t>Placa de Obra em chapa de aço galvanizado</t>
  </si>
  <si>
    <t>1.2</t>
  </si>
  <si>
    <t>73916/002</t>
  </si>
  <si>
    <t>1.3</t>
  </si>
  <si>
    <t>Placa esmaltada para identificação de rua, dimensões 45 x 25cm</t>
  </si>
  <si>
    <t>Serviços topográficos para pavimentação, inclusive nota de serviço</t>
  </si>
  <si>
    <t>2.0</t>
  </si>
  <si>
    <t>MOVIMENTO DE TERRA</t>
  </si>
  <si>
    <t>74205/001</t>
  </si>
  <si>
    <t>2.1</t>
  </si>
  <si>
    <t>Escavação mecânica de material 1ª categoria, proveniente de corte de subleito</t>
  </si>
  <si>
    <t>2.2</t>
  </si>
  <si>
    <t>2.3</t>
  </si>
  <si>
    <t>Carga manobra e descarga de areia, brita, pedra de mão e solos com caminhão basculante 6m³ (descarga livre)</t>
  </si>
  <si>
    <t>2.4</t>
  </si>
  <si>
    <t>Transporte local com caminhão basculante 6m³, rodovia com revestimento primário</t>
  </si>
  <si>
    <t>m³xKm</t>
  </si>
  <si>
    <t>3.0</t>
  </si>
  <si>
    <t>PAVIMENTAÇÃO</t>
  </si>
  <si>
    <t>3.1</t>
  </si>
  <si>
    <t>Pavimento em paralelepípedo sobre colchão de areia rejuntado com argamassa de cimento e areia no traço 1:3</t>
  </si>
  <si>
    <t>3.2</t>
  </si>
  <si>
    <t>3.3</t>
  </si>
  <si>
    <t>Caiação em meio fio</t>
  </si>
  <si>
    <t>3.6</t>
  </si>
  <si>
    <t>Limpeza final da obra</t>
  </si>
  <si>
    <t>TOTAL DA OBRA</t>
  </si>
  <si>
    <t>73892/002</t>
  </si>
  <si>
    <t>Execução de calçada em concreto não estrutural (1:3:5) Fck = 12Mpa, preparo mecânico, espessura de 7cm</t>
  </si>
  <si>
    <t xml:space="preserve"> </t>
  </si>
  <si>
    <t>PLANILHA ORÇAMENTÁRIA GLOBAL</t>
  </si>
  <si>
    <t>CRONOGRAMA FÍSICO-FINANCEIRO</t>
  </si>
  <si>
    <t>ETAPAS
(DESCRIÇÃO DOS SERVIÇOS)</t>
  </si>
  <si>
    <t>Financeiro</t>
  </si>
  <si>
    <t>Físico (%)</t>
  </si>
  <si>
    <t>TOTAL DO PERÍODO</t>
  </si>
  <si>
    <t>TOTAL ACUMULADO</t>
  </si>
  <si>
    <t>PERCENTUAL ACUMULADO NO PERÍODO</t>
  </si>
  <si>
    <t>PREÍODO (MÊS)</t>
  </si>
  <si>
    <t xml:space="preserve">Quadro de Composição do Investimento - QCI - OGU - </t>
  </si>
  <si>
    <t>Setor Público</t>
  </si>
  <si>
    <t>Empreendimento</t>
  </si>
  <si>
    <t>Agente executor</t>
  </si>
  <si>
    <t>Programa</t>
  </si>
  <si>
    <t>Modalidade</t>
  </si>
  <si>
    <t>Item</t>
  </si>
  <si>
    <t>Discriminação</t>
  </si>
  <si>
    <t>Investimento total (R$)</t>
  </si>
  <si>
    <t>Recursos União</t>
  </si>
  <si>
    <t>Contrapartida</t>
  </si>
  <si>
    <t>Outras fontes</t>
  </si>
  <si>
    <t>Total</t>
  </si>
  <si>
    <t xml:space="preserve">Custo médio por família </t>
  </si>
  <si>
    <t>,</t>
  </si>
  <si>
    <t>de</t>
  </si>
  <si>
    <t>Local/Data</t>
  </si>
  <si>
    <t>Assinatura do representante da equipe técnica</t>
  </si>
  <si>
    <t>Assinatura do agente executor</t>
  </si>
  <si>
    <t>Nome</t>
  </si>
  <si>
    <t>Arnaldo Dias de Almeida Neto</t>
  </si>
  <si>
    <t>Cargo</t>
  </si>
  <si>
    <t>Engenheiro Civil</t>
  </si>
  <si>
    <t>Prefeito Constitucional</t>
  </si>
  <si>
    <t>CREA</t>
  </si>
  <si>
    <t>160.032.038-4</t>
  </si>
  <si>
    <t>Sistema Nacional de Pesquisas de Custos e Índides da Construção Civil - SINAPI / Março - 2014</t>
  </si>
  <si>
    <t>Encargos:</t>
  </si>
  <si>
    <t>GIDUR</t>
  </si>
  <si>
    <t>SICRO</t>
  </si>
  <si>
    <t>Forn. e implantação placa sinaliz. semi-refletiva</t>
  </si>
  <si>
    <t>Planejamento Urbano</t>
  </si>
  <si>
    <t>Apoio a Política Nacional de Desenvolvimento Urbano</t>
  </si>
  <si>
    <t>Diversos</t>
  </si>
  <si>
    <t>M²</t>
  </si>
  <si>
    <t>Compactação Mecânica a 100% do Proctor Normal - Pavimentação Urbana</t>
  </si>
  <si>
    <t>Meio-fio em pedra granítica, rejuntado c/argamassa cimento e areia 1:3</t>
  </si>
  <si>
    <t>74223/002</t>
  </si>
  <si>
    <t>PREFEITURA MUNICIPAL DE SÃO BENTINHO</t>
  </si>
  <si>
    <t>PLANILHA ORÇAMENTÁRIA</t>
  </si>
  <si>
    <r>
      <t xml:space="preserve">CONVENENTE: </t>
    </r>
    <r>
      <rPr>
        <b/>
        <sz val="11"/>
        <rFont val="Calibri"/>
        <family val="2"/>
        <scheme val="minor"/>
      </rPr>
      <t>Ministério das Cidades</t>
    </r>
  </si>
  <si>
    <t>Pavimentação e Drenagem em Diversas Ruas do Município de São Bentinho   - PB</t>
  </si>
  <si>
    <t>3.7</t>
  </si>
  <si>
    <t>1.0 - SERVIÇOS PRELIMINARES</t>
  </si>
  <si>
    <t>1.1 - Aquisição e assentamento de placa de obra em chapa de aço galvanizado</t>
  </si>
  <si>
    <t>A placa terá 2,50m de largura por 4,0m de comprimento, e conforme modelo de placas de obras da Secretaria de Comunicação da Presidência da República totalizando uma área de:</t>
  </si>
  <si>
    <t>largura</t>
  </si>
  <si>
    <t>compr.</t>
  </si>
  <si>
    <t>A=</t>
  </si>
  <si>
    <t>x</t>
  </si>
  <si>
    <t>=</t>
  </si>
  <si>
    <t>1.2 - Placa esmaltada para identificação de rua, dimensões 45 x 25cm</t>
  </si>
  <si>
    <t>Serão utilizadas duas placas, sendo uma no início e outra no fim do logradouro</t>
  </si>
  <si>
    <t>quantid.</t>
  </si>
  <si>
    <t>Q=</t>
  </si>
  <si>
    <t>1.3 - Serviços topográficos para pavimentação, inclusive nota de serviço</t>
  </si>
  <si>
    <t>Será o comprimento total da via, multiplicado pela largura, incluindo as calçadas que totalizará uma área de:</t>
  </si>
  <si>
    <t>C. Rua</t>
  </si>
  <si>
    <t>L. Rua</t>
  </si>
  <si>
    <t>L.Cal. 1</t>
  </si>
  <si>
    <t>L. Cal. 2</t>
  </si>
  <si>
    <t>(</t>
  </si>
  <si>
    <t>+</t>
  </si>
  <si>
    <t>)</t>
  </si>
  <si>
    <t>2.0 - MOVIMENTO DE TERRA</t>
  </si>
  <si>
    <t>2.1 - Escavação mecânica de material 1ª categoria, proveniente de corte de subleito</t>
  </si>
  <si>
    <t>Será o volume de corte calculado, conforme prancha:</t>
  </si>
  <si>
    <t>Volume de corte</t>
  </si>
  <si>
    <t>V=</t>
  </si>
  <si>
    <t>2.2 - Compactação Mecânica a 100% do Proctor Normal - Pavimentação Urbana</t>
  </si>
  <si>
    <t>Será o volume de aterro calculado, conforme prancha:</t>
  </si>
  <si>
    <t>Volume de aterro</t>
  </si>
  <si>
    <t>2.3 - Carga manobra e descarga de areia, brita, pedra de mão e solos com caminhão basculante 6m³ (descarga livre)</t>
  </si>
  <si>
    <t>Será a diferença entre os volumes de corte e aterro.</t>
  </si>
  <si>
    <t>-</t>
  </si>
  <si>
    <t>2.4 - Transporte local com caminhão basculante 6m³, rodovia com revestimento primário</t>
  </si>
  <si>
    <t>Km</t>
  </si>
  <si>
    <t>3.0 - PAVIMENTAÇÃO</t>
  </si>
  <si>
    <t>3.1 - Pavimento em paralelepípedo sobre colchão de areia rejuntado com argamassa de cimento e areia no traço 1:3</t>
  </si>
  <si>
    <t>Será o comprimento total da via, multiplicado pela largura, menos as áreas de intersecções</t>
  </si>
  <si>
    <t>L. inters.</t>
  </si>
  <si>
    <t>C. inters.</t>
  </si>
  <si>
    <t>nº inters.</t>
  </si>
  <si>
    <t>3.2 - Meio-fio em pedra granítica, rejuntado c/argamassa cimento e areia 1:3</t>
  </si>
  <si>
    <t>nº intersesções</t>
  </si>
  <si>
    <t>nº de cinturões</t>
  </si>
  <si>
    <t>C=</t>
  </si>
  <si>
    <t>A =</t>
  </si>
  <si>
    <t>3.4 - Rampa para acesso de deficientes, em concreto simples Fck=25MPa, desempolada, com pintura indicativa em novacor, 02 demãos</t>
  </si>
  <si>
    <t>Será (ão) construída (as) rampa (s) a cada intersecção com outros logradouros, quando houver condições técnicas.</t>
  </si>
  <si>
    <t>quant.</t>
  </si>
  <si>
    <t>3.5 - Caiação em meio fio</t>
  </si>
  <si>
    <t>3.6 - Forn. e implantação placa sinaliz. semi-refletiva</t>
  </si>
  <si>
    <t xml:space="preserve">Serão utilizadas placas de "Pare" e "Limite de velocidade" onde se fizer necessárias, geralmente placas de "Pare" nas intersecções com vias de </t>
  </si>
  <si>
    <t>preferência, e Limite de velocidade em cada trecho da via, em cada lado.</t>
  </si>
  <si>
    <t>quant. De placas</t>
  </si>
  <si>
    <t>área</t>
  </si>
  <si>
    <t>m²/und</t>
  </si>
  <si>
    <t xml:space="preserve">A = </t>
  </si>
  <si>
    <t>3.7 - Limpeza final da obra</t>
  </si>
  <si>
    <t>Será a mesma área do item 1.4</t>
  </si>
  <si>
    <t>3.3 -Execução de calçada em concreto não estrutural (1:3:5) Fck = 12Mpa, preparo mecânico, espessura de 7cm</t>
  </si>
  <si>
    <t>Regularizacao e compactacao de subleito ate 20 cm de espessura</t>
  </si>
  <si>
    <t>2.5</t>
  </si>
  <si>
    <t>2.1 -Regularizacao e compactacao de subleito ate 20 cm de espessura</t>
  </si>
  <si>
    <t>Será area a ser pavimentada:</t>
  </si>
  <si>
    <t>Será a diferença de corte e aterro, multiplicada pela distância média encontrada no projeto</t>
  </si>
  <si>
    <t>Será o comprimento total de meio fio, encontrado no item 3.2, multiplicado pelo perímetro</t>
  </si>
  <si>
    <t xml:space="preserve">Será o comprimento da via, multiplicado por dois, menos o comprimento do perimetro de intersecção com outros logradouros, mais a </t>
  </si>
  <si>
    <t>quantidade de cinturões utilizados ao longo da via</t>
  </si>
  <si>
    <t xml:space="preserve">Será o comprimento da via, multiplicado pela largura da calçada, multiplicada por dois que são os lados, menos as áreas de intersecções com </t>
  </si>
  <si>
    <t>outros logradouros e menos a área das rampas</t>
  </si>
  <si>
    <t>RUA FRANCISCO ALVES DE ARRUDA</t>
  </si>
  <si>
    <t>COMP.</t>
  </si>
  <si>
    <t>Rampa para acesso de deficientes, em concreto simples Fck=25MPa, desempolada, com pintura indicativa em novacor, 02 demãos - Largura de 1,50 m</t>
  </si>
  <si>
    <t>altura</t>
  </si>
  <si>
    <t>Ensaio de granulometria por peneiramento</t>
  </si>
  <si>
    <t>Ensaio de limite de liquidez - solos</t>
  </si>
  <si>
    <t>Ensaio de limite de plasticidade</t>
  </si>
  <si>
    <t>Ensaio de compactação - amostras trabalhadas</t>
  </si>
  <si>
    <t>Ensaio de indice de suporte california</t>
  </si>
  <si>
    <t>74022/006</t>
  </si>
  <si>
    <t>74022/008</t>
  </si>
  <si>
    <t>74022/009</t>
  </si>
  <si>
    <t>74022/013</t>
  </si>
  <si>
    <t>74022/019</t>
  </si>
  <si>
    <t>2.6</t>
  </si>
  <si>
    <t>2.7</t>
  </si>
  <si>
    <t>2.8</t>
  </si>
  <si>
    <t>2.9</t>
  </si>
  <si>
    <t>2.10</t>
  </si>
  <si>
    <t>Será realizado um ensaio por via</t>
  </si>
  <si>
    <t>Q =</t>
  </si>
  <si>
    <t>2.2 - Ensaio de granulometria por peneiramento</t>
  </si>
  <si>
    <t>2.3 - Ensaio de limite de liquidez - solos</t>
  </si>
  <si>
    <t>2.4 - Ensaio de limite de plasticidade</t>
  </si>
  <si>
    <t>2.5 - Ensaio de compactação - amostras trabalhadas</t>
  </si>
  <si>
    <t>2.6 - Ensaio de indice de suporte california</t>
  </si>
  <si>
    <t>%</t>
  </si>
  <si>
    <t>km x m³</t>
  </si>
  <si>
    <t>RUA FRANCISCO MORAZ DE ARAUJO</t>
  </si>
  <si>
    <t>Caminho de Serviço</t>
  </si>
  <si>
    <t>Caminho do Serviço</t>
  </si>
  <si>
    <t>Será a diferença de corte e aterro, multiplicada pela distância média</t>
  </si>
  <si>
    <t>2.2 - Carga manobra e descarga de areia, brita, pedra de mão e solos com caminhão basculante 6m³ (descarga livre)</t>
  </si>
  <si>
    <t>2.3 - Transporte local com caminhão basculante 6m³, rodovia com revestimento primário</t>
  </si>
  <si>
    <t>2.4 - Ensaio de granulometria por peneiramento</t>
  </si>
  <si>
    <t>2.5 - Ensaio de limite de liquidez - solos</t>
  </si>
  <si>
    <t>2.6 - Ensaio de limite de plasticidade</t>
  </si>
  <si>
    <t>2.7 - Ensaio de compactação - amostras trabalhadas</t>
  </si>
  <si>
    <t>2.8 - Ensaio de indice de suporte california</t>
  </si>
  <si>
    <t>4 S 06 200 01 / MAIO</t>
  </si>
  <si>
    <t>01.01</t>
  </si>
  <si>
    <t>PREFEITURA MUNICIPAL DE CABACEIRAS</t>
  </si>
  <si>
    <r>
      <t xml:space="preserve">CONTRATO: </t>
    </r>
    <r>
      <rPr>
        <b/>
        <sz val="11"/>
        <rFont val="Calibri"/>
        <family val="2"/>
        <scheme val="minor"/>
      </rPr>
      <t>1023180-37/2015</t>
    </r>
  </si>
  <si>
    <t>Pavimentação em Diversas Ruas do Município de Cabaceiras - PB</t>
  </si>
  <si>
    <t>3.8</t>
  </si>
  <si>
    <t>Regularização e compactação de subleito até 20cm de espessura</t>
  </si>
  <si>
    <t>3.1 - Regularização e compactação de subleito até 20cm de espessura</t>
  </si>
  <si>
    <t>02.02</t>
  </si>
  <si>
    <t>01.02</t>
  </si>
  <si>
    <t>Sistema Nacional de Pesquisas de Custos e Índides da Construção Civil - SINAPI / Agosto - 2015</t>
  </si>
  <si>
    <t>Será a distância até a estaca 15, multiplicado pela largura, incluindo as calçadas que totalizará uma área de:</t>
  </si>
  <si>
    <t>4 S 06 200 01</t>
  </si>
  <si>
    <t>CÁLCULO DE BDI</t>
  </si>
  <si>
    <t>Abastecimento de Água, Coleta de Esgoto</t>
  </si>
  <si>
    <t>Fornecimento de materiais e equipamentos</t>
  </si>
  <si>
    <t>Construção e Manutenção de Estações e Redes de Distribuição de Energia Elétrica</t>
  </si>
  <si>
    <t>Portuárias, Marítimas e Fluviais</t>
  </si>
  <si>
    <t>Item componente do BDI</t>
  </si>
  <si>
    <t>% Informado</t>
  </si>
  <si>
    <t>1ºQ</t>
  </si>
  <si>
    <t>Médio</t>
  </si>
  <si>
    <t>3º Q</t>
  </si>
  <si>
    <t>Administração Central ( AC )</t>
  </si>
  <si>
    <t>7.85</t>
  </si>
  <si>
    <t>Seguro (S) e Garantia (G)</t>
  </si>
  <si>
    <t>Risco (R)</t>
  </si>
  <si>
    <t>Despesas Financeiras (DF)</t>
  </si>
  <si>
    <t>Lucro (L)</t>
  </si>
  <si>
    <t>Conforme Legislação Específica</t>
  </si>
  <si>
    <t>Observações</t>
  </si>
  <si>
    <t>VALORES DE BDI POR TIPO DE OBRA</t>
  </si>
  <si>
    <t>1) Preencher apenas a coluna % Informado (Coluna B)</t>
  </si>
  <si>
    <t>Tipo de Obra</t>
  </si>
  <si>
    <t>Construção de Edifícios</t>
  </si>
  <si>
    <t>3) O cálculo do BDI se baseia na fórmula abaixo utilizada pelo Acórdão 2622/13 do TCU, conforme CE GEPAD 354/2013 de 17/10/2013.</t>
  </si>
  <si>
    <t>Construção de Rodovias e Ferrovias</t>
  </si>
  <si>
    <t>B.D.I  =</t>
  </si>
  <si>
    <t>Rede de Abastecimento de Água, Coleta de Esgotos</t>
  </si>
  <si>
    <t>Fórmula Utilizada:</t>
  </si>
  <si>
    <t>Estações e Redes de Distribuição de Energia Elétrica</t>
  </si>
  <si>
    <t>Obras Portuárias, Marítimas e Fluviais</t>
  </si>
  <si>
    <t>Fornecimento de Materiais e Equipamentos</t>
  </si>
  <si>
    <t>Observações sobre os % informados no cálculo do BDI, neste caso:</t>
  </si>
  <si>
    <t>OBRAS DE REDES DE ÁGUA E ESGOTO</t>
  </si>
  <si>
    <t>OS VALORES % INFORMADO ENQUADRAM-SE NOS LIMITES DO ACÓRDÃO 2622/2013-TCU-PLENÁRIO</t>
  </si>
  <si>
    <t>OS VALORES % INFORMADO DE AC,DF E L ESTÃO NOS VALORES MÁXIMOS DOS LIMITES DO ACÓRDÃO 2622/2013-TCU-PLENÁRIO</t>
  </si>
  <si>
    <t>OS VALORES % INFORMADO DE S+G E R FORAM CONSIDERADOS ZERADOS OU SEJA, ABAIXO DO MÍNIMO DOS LIMITES DO ACÓRDÃO 2622/2013-TCU-PLENÁRIO</t>
  </si>
  <si>
    <t>Unidade:</t>
  </si>
  <si>
    <t>UN</t>
  </si>
  <si>
    <t xml:space="preserve">Será o comprimento da via, multiplicado pela largura da calçada, multiplicada por dois que são os lados, menos a área de intersecções com </t>
  </si>
  <si>
    <t>outros logradouros e rampas</t>
  </si>
  <si>
    <t>Será o comprimento total de meio fio, menos os cinturões,  multiplicado pelo seu perímetro</t>
  </si>
  <si>
    <t>PREFEITURA MUNICIPAL DE CAJAZEIRINHAS</t>
  </si>
  <si>
    <r>
      <t xml:space="preserve">CONTRATO: </t>
    </r>
    <r>
      <rPr>
        <b/>
        <sz val="11"/>
        <rFont val="Calibri"/>
        <family val="2"/>
        <scheme val="minor"/>
      </rPr>
      <t>1026167-90/2015</t>
    </r>
  </si>
  <si>
    <t xml:space="preserve">Pavimentação em Paralelepípedo de Diversas Ruas no Município de Cajazeirinhas </t>
  </si>
  <si>
    <t>Placa de Obra em chapa de aço galvanizado (4,00X2,50m)</t>
  </si>
  <si>
    <t>SICRO/ NOVEMBRO</t>
  </si>
  <si>
    <t>02.03</t>
  </si>
  <si>
    <t>03.03</t>
  </si>
  <si>
    <t>01.03</t>
  </si>
  <si>
    <t>REFERÊNCIA DE PREÇOS:</t>
  </si>
  <si>
    <t>4.0</t>
  </si>
  <si>
    <t>Rua Juviniano de Maria</t>
  </si>
  <si>
    <t>AREIAL</t>
  </si>
  <si>
    <t>Adelson Gonçalves Benjamin</t>
  </si>
  <si>
    <t>Comp</t>
  </si>
  <si>
    <t>Larg</t>
  </si>
  <si>
    <t>Será a mesma área do item 1.3</t>
  </si>
  <si>
    <t>2.1 - Regularização e compactação de subleito até 20cm de espessura</t>
  </si>
  <si>
    <t>2.7 - Forn. e implantação placa sinaliz. semi-refletiva</t>
  </si>
  <si>
    <t>2.8 - Limpeza final da obra</t>
  </si>
  <si>
    <t>PARE</t>
  </si>
  <si>
    <t>Placas de pare</t>
  </si>
  <si>
    <t>Limite de velocidade</t>
  </si>
  <si>
    <t>VELOCIDADE</t>
  </si>
  <si>
    <t xml:space="preserve">Total = </t>
  </si>
  <si>
    <t>Será o comprimento total de meio fio restante,  multiplicado pelo seu perímetro</t>
  </si>
  <si>
    <t>SERVIÇOS DE TERRAPLENAGEM</t>
  </si>
  <si>
    <t>2.0 - SERVIÇOS DE TERRAPLENAGEM</t>
  </si>
  <si>
    <t>SERVIÇOS COMPLEMENTARES</t>
  </si>
  <si>
    <t>UNIT. S/BDI</t>
  </si>
  <si>
    <t>TOTAL S/BDI</t>
  </si>
  <si>
    <t>TOTAL C/BDI</t>
  </si>
  <si>
    <t>UNIT. C/BDI</t>
  </si>
  <si>
    <t>Revestimento em paralelepípedo inclusive colchão de areia</t>
  </si>
  <si>
    <t>02.702.00</t>
  </si>
  <si>
    <t>Comprimento</t>
  </si>
  <si>
    <t>nº lados</t>
  </si>
  <si>
    <t>Perímetro do meio fio</t>
  </si>
  <si>
    <t>Será o comprimento da rua multiplicado pela largura</t>
  </si>
  <si>
    <t>5.0</t>
  </si>
  <si>
    <t>5.1</t>
  </si>
  <si>
    <t>5.2</t>
  </si>
  <si>
    <t>________________________________________</t>
  </si>
  <si>
    <t>EDIELSON DA SILVA ARAUJO COSTA</t>
  </si>
  <si>
    <t>CREA 161372849-2</t>
  </si>
  <si>
    <t>Placa de obra em chapa de aço galvanizada</t>
  </si>
  <si>
    <t>Escavação mecânica de material 1ª categoria, proveniente de corte de subleito (c/trator esteiras 160HP)</t>
  </si>
  <si>
    <t>A</t>
  </si>
  <si>
    <t>PREFEITURA MUNICIPAL DE PITIMBU</t>
  </si>
  <si>
    <r>
      <rPr>
        <b/>
        <sz val="11"/>
        <rFont val="Calibri"/>
        <family val="2"/>
        <scheme val="minor"/>
      </rPr>
      <t xml:space="preserve">PROGRAMA: </t>
    </r>
    <r>
      <rPr>
        <sz val="11"/>
        <rFont val="Calibri"/>
        <family val="2"/>
        <scheme val="minor"/>
      </rPr>
      <t xml:space="preserve">Planejamento Urbano </t>
    </r>
  </si>
  <si>
    <r>
      <rPr>
        <b/>
        <sz val="11"/>
        <rFont val="Calibri"/>
        <family val="2"/>
        <scheme val="minor"/>
      </rPr>
      <t>CONVENENTE</t>
    </r>
    <r>
      <rPr>
        <sz val="11"/>
        <rFont val="Calibri"/>
        <family val="2"/>
        <scheme val="minor"/>
      </rPr>
      <t>: Prefeitura Municipal de Pitimbu</t>
    </r>
  </si>
  <si>
    <t>Pitimbu-PB</t>
  </si>
  <si>
    <t>Estaca 0,00 à 13,00</t>
  </si>
  <si>
    <t>A total</t>
  </si>
  <si>
    <t>DER/PB</t>
  </si>
  <si>
    <t>1.0 - SERVIÇOS DE TERRAPLENAGEM</t>
  </si>
  <si>
    <t>3.0 - SERVIÇOS COMPLEMENTARES</t>
  </si>
  <si>
    <t>3.1 - Caiação em meio fio</t>
  </si>
  <si>
    <t>Construção e Reforma de quaisquer Edificações inclusive Unidades Habitacionais, Escolas, Hospitais, etc.</t>
  </si>
  <si>
    <t>Construção de Rodovias, Ferrovias, Pistas de Aeroportos, Pontes, Viadutos, etc.</t>
  </si>
  <si>
    <t>COMPOSIÇÃO DO BDI</t>
  </si>
  <si>
    <r>
      <rPr>
        <b/>
        <sz val="11"/>
        <color theme="1"/>
        <rFont val="Calibri"/>
        <family val="2"/>
        <scheme val="minor"/>
      </rPr>
      <t>Programa:</t>
    </r>
    <r>
      <rPr>
        <sz val="11"/>
        <color theme="1"/>
        <rFont val="Calibri"/>
        <family val="2"/>
        <scheme val="minor"/>
      </rPr>
      <t xml:space="preserve">       Planejamento Urbano</t>
    </r>
  </si>
  <si>
    <r>
      <t xml:space="preserve">Local:               </t>
    </r>
    <r>
      <rPr>
        <sz val="11"/>
        <color theme="1"/>
        <rFont val="Calibri"/>
        <family val="2"/>
        <scheme val="minor"/>
      </rPr>
      <t>Pitimbu-PB</t>
    </r>
  </si>
  <si>
    <r>
      <rPr>
        <b/>
        <sz val="11"/>
        <color theme="1"/>
        <rFont val="Calibri"/>
        <family val="2"/>
        <scheme val="minor"/>
      </rPr>
      <t>Convenente:</t>
    </r>
    <r>
      <rPr>
        <sz val="11"/>
        <color theme="1"/>
        <rFont val="Calibri"/>
        <family val="2"/>
        <scheme val="minor"/>
      </rPr>
      <t xml:space="preserve">    Prefeitura Municipal de Pitimbu</t>
    </r>
  </si>
  <si>
    <t>COMPOSIÇÕES UNITÁRIAS DE SERVIÇOS</t>
  </si>
  <si>
    <r>
      <t xml:space="preserve">Local:                   </t>
    </r>
    <r>
      <rPr>
        <sz val="11"/>
        <color theme="1"/>
        <rFont val="Calibri"/>
        <family val="2"/>
        <scheme val="minor"/>
      </rPr>
      <t>Pitimbu-PB</t>
    </r>
  </si>
  <si>
    <r>
      <t xml:space="preserve">Obra:                   </t>
    </r>
    <r>
      <rPr>
        <sz val="11"/>
        <rFont val="Calibri"/>
        <family val="2"/>
        <scheme val="minor"/>
      </rPr>
      <t>Pavimentação e drenagem das Ruas do Futuro e das Oliveiras</t>
    </r>
  </si>
  <si>
    <r>
      <rPr>
        <b/>
        <sz val="11"/>
        <color theme="1"/>
        <rFont val="Calibri"/>
        <family val="2"/>
        <scheme val="minor"/>
      </rPr>
      <t>Programa:</t>
    </r>
    <r>
      <rPr>
        <sz val="11"/>
        <color theme="1"/>
        <rFont val="Calibri"/>
        <family val="2"/>
        <scheme val="minor"/>
      </rPr>
      <t xml:space="preserve">          Planejamento Urbano</t>
    </r>
  </si>
  <si>
    <t>MEMÓRIA DE CÁLCULO</t>
  </si>
  <si>
    <r>
      <rPr>
        <b/>
        <sz val="11"/>
        <color theme="1"/>
        <rFont val="Calibri"/>
        <family val="2"/>
        <scheme val="minor"/>
      </rPr>
      <t>Convenente:</t>
    </r>
    <r>
      <rPr>
        <sz val="11"/>
        <color theme="1"/>
        <rFont val="Calibri"/>
        <family val="2"/>
        <scheme val="minor"/>
      </rPr>
      <t xml:space="preserve">       Prefeitura Municipal de Pitimbu</t>
    </r>
  </si>
  <si>
    <t>RECAPEAMENTO - TRECHO PAVIMENTADO EM PARALELEPÍPEDO</t>
  </si>
  <si>
    <t xml:space="preserve">Limpeza de superfície com jato de alta pressão </t>
  </si>
  <si>
    <t>Execução de pintura de ligação com emulsão asfáltica RR-2C</t>
  </si>
  <si>
    <t>Execução de pavimeto com aplicação de concreto asfáltico, camada de binder - exclusive carga e transporte</t>
  </si>
  <si>
    <t>Execução de pavimento com aplicação de concreto asfáltico, camada de rolamento - exclusive carga e transporte</t>
  </si>
  <si>
    <t>Transporte de material asfáltico, com caminhão com capacidade de 20.000L em rodovia pavimentada para distâncias médias de transporte igual ou inferior a 100km</t>
  </si>
  <si>
    <t>TxKm</t>
  </si>
  <si>
    <t>Transporte com caminhão basculante de 10 m³ de massa asfáltica para pavimentação urbana</t>
  </si>
  <si>
    <t>m³xkm</t>
  </si>
  <si>
    <t>CAPEAMENTO ASFÁLTICO - TRECHO NÃO PAVIMENTADO</t>
  </si>
  <si>
    <t>Assentamento de guia (meio-fio) e trecho reto, confeccionada em concreto pré-fabricado, dimensões 100x13x30 cm, para vias urbanas (uso viário)</t>
  </si>
  <si>
    <t>Execução e compactação de base e ou sub-base para pavimentação de solo (predominante arenoso) melhorado com cimento (teor de 8%) - exclusive solo, escavação carga e transporte</t>
  </si>
  <si>
    <t>Sinalização horizontal com tinta retrorreflexiva a base de resina acrílica com microesfera de vidro</t>
  </si>
  <si>
    <t>Pintura de seta e zebrados - tinta base acrílica emulsionada em água - espessura 0,30 mm</t>
  </si>
  <si>
    <t>Placa esmaltada para identificação de rua, dimensões 45x25 cm</t>
  </si>
  <si>
    <t>Fornecimento e implantaçao de suporte metálico galvanizado para placa de advertência, lado de 0,60m</t>
  </si>
  <si>
    <t>Execução de passeio (calçada) ou piso em concreto moldado in loco, feito em obra, acabamento convencional, não armado</t>
  </si>
  <si>
    <t>Caiação de meio-fio</t>
  </si>
  <si>
    <t>Regularização e compactação de subleito de solo predominantemente argiloso</t>
  </si>
  <si>
    <t>4.1</t>
  </si>
  <si>
    <t>4.2</t>
  </si>
  <si>
    <t>4.3</t>
  </si>
  <si>
    <t>4.4</t>
  </si>
  <si>
    <t>4.5</t>
  </si>
  <si>
    <t>4.6</t>
  </si>
  <si>
    <t>4.7</t>
  </si>
  <si>
    <t>5.3</t>
  </si>
  <si>
    <t>5.7</t>
  </si>
  <si>
    <t>Serviços topograficos para pavimentação, inclusive nota de serviço, acompanhamento e greide</t>
  </si>
  <si>
    <t>CHP</t>
  </si>
  <si>
    <t>Mobilização e desmobilização de equipamentos</t>
  </si>
  <si>
    <t>km</t>
  </si>
  <si>
    <t xml:space="preserve">CAPEAMENTO ASFÁLTICO </t>
  </si>
  <si>
    <t>2 - SONIA LIMA</t>
  </si>
  <si>
    <t>SUB-TOTAL DA RUA SONIA LIMA</t>
  </si>
  <si>
    <t>74245/001</t>
  </si>
  <si>
    <t>Pintura acrilica em piso cimentado duas demãos</t>
  </si>
  <si>
    <t>Piso tátil</t>
  </si>
  <si>
    <t>SUB-TOTAL DA RUA DAS PRINCESAS</t>
  </si>
  <si>
    <t>ILUMINAÇÃO</t>
  </si>
  <si>
    <t>GIRADOURO</t>
  </si>
  <si>
    <t>Execução de passeio em piso intertravado, com bloco retangular cor natural de 20x10 cm, espessura 6 cm</t>
  </si>
  <si>
    <t>Luminária de LED</t>
  </si>
  <si>
    <t>RUA PRINCESA IZABEL</t>
  </si>
  <si>
    <t>1.2 - Serviço topográfico para pavimentação</t>
  </si>
  <si>
    <t xml:space="preserve">D = </t>
  </si>
  <si>
    <t>Distância entre Joaõ Pessoa e o local da obra multoplicado por 2 (mobilização e desmobilização)</t>
  </si>
  <si>
    <t>Qauntidade retirada do projeto</t>
  </si>
  <si>
    <t>2.2 - Escavação mecânica de material proveniente de corte de sub leito</t>
  </si>
  <si>
    <t>2.3 - Carga e descarga mecanizada de entulho</t>
  </si>
  <si>
    <t>2.4 - Transporte de entuho (bota fora)</t>
  </si>
  <si>
    <t>4.1 - Assentamento de guia-meio fio</t>
  </si>
  <si>
    <t>4.2 - Execução e compactação de base ou sub base</t>
  </si>
  <si>
    <t>4.3 - Execução de pintura de ligação</t>
  </si>
  <si>
    <t>5.0 - ILUMINAÇÃO</t>
  </si>
  <si>
    <t>5.1 - Remoção de luminária</t>
  </si>
  <si>
    <t>5.2 - Luminária de LED</t>
  </si>
  <si>
    <t>6.0</t>
  </si>
  <si>
    <t>7.0</t>
  </si>
  <si>
    <t>7.1</t>
  </si>
  <si>
    <t>7.2</t>
  </si>
  <si>
    <t>7.3</t>
  </si>
  <si>
    <t>7.4</t>
  </si>
  <si>
    <t>7.5</t>
  </si>
  <si>
    <t>7.6</t>
  </si>
  <si>
    <t>7.8 - Pintura acrilico em piso cimentado</t>
  </si>
  <si>
    <t>7.9 - Caiação em meio fio</t>
  </si>
  <si>
    <t>RUA SONIA LIMA</t>
  </si>
  <si>
    <t>RUA DAS PRINCESAS</t>
  </si>
  <si>
    <t>1.1 - Serviços topográficos para pavimentação, inclusive nota de serviço</t>
  </si>
  <si>
    <t>1.2 - Placa esmaltada para pavimentação de rua</t>
  </si>
  <si>
    <t>2.0 - SERVIÇOS DE TERRAPLANAGEM</t>
  </si>
  <si>
    <t>2.1 - Regularização e compactação de sub leito</t>
  </si>
  <si>
    <t>2.2 - Escavação mecânica proveniente de corte e aterro</t>
  </si>
  <si>
    <t>3.1 - Assentamento de guia (meio-fio)</t>
  </si>
  <si>
    <t>3.2 - Revestimento em paralelepípedo inclusive colchão de areia</t>
  </si>
  <si>
    <t>4 - RUA DAS PRINCESAS</t>
  </si>
  <si>
    <t>Será o comprimento da rua multiplicado por 2</t>
  </si>
  <si>
    <t>1.1 - Serviço topográfico para pavimentação</t>
  </si>
  <si>
    <t>Estaca 0,00 à 11,00</t>
  </si>
  <si>
    <t>Estaca 11,00 à 13,00 + 16,90</t>
  </si>
  <si>
    <t>PAVIMENTAÇÃO - PARALELEPIPEDO (EE.12,00 À EE.13+16,90)</t>
  </si>
  <si>
    <t>3.0 - PAVIMENTAÇÃO - PARALELEPIPEDO (EE.12,00 À EE.13+16,90)</t>
  </si>
  <si>
    <t>C =</t>
  </si>
  <si>
    <t>4.0 - CAPEAMENTO ASFÁLTICO - TRECHO NÃO PAVIMENTADO (EE.0,00 A EE.12,00)</t>
  </si>
  <si>
    <t>Estaca 11,00 à 12,00</t>
  </si>
  <si>
    <t>Descontado 20cm de cada lado da sarjeta</t>
  </si>
  <si>
    <t>Descontado 20cm de um lado da sarjeta</t>
  </si>
  <si>
    <t>V =</t>
  </si>
  <si>
    <t>Será o comprimento total da via multiplicado pela largura e espessua (e = 3cm)</t>
  </si>
  <si>
    <t>Volume multiplicado pela distância (João Pessoa até o local da obra = 74,00 km)</t>
  </si>
  <si>
    <t xml:space="preserve">T = </t>
  </si>
  <si>
    <t>m³ x km</t>
  </si>
  <si>
    <t>Considerações: Taxa de aplicação de ligante = 0,0005 T/m² e distância de Fortaleza ao local da obra = 790 km</t>
  </si>
  <si>
    <t>Taxa de apli.</t>
  </si>
  <si>
    <t>Dist.</t>
  </si>
  <si>
    <t>T x km</t>
  </si>
  <si>
    <t>Área de pavimentação multiplicado por 2</t>
  </si>
  <si>
    <t>Será o comprimento total da via multiplicado por 2, menos as intersecções</t>
  </si>
  <si>
    <t xml:space="preserve">C = </t>
  </si>
  <si>
    <t xml:space="preserve">Q = </t>
  </si>
  <si>
    <t>Quantidade de luminárias a serem substituídas</t>
  </si>
  <si>
    <t>Igual ao número de luminárias a serem removidas</t>
  </si>
  <si>
    <t>Remoção de luminária pública</t>
  </si>
  <si>
    <t>6.1</t>
  </si>
  <si>
    <t>6.2</t>
  </si>
  <si>
    <t>6.3</t>
  </si>
  <si>
    <t>Espes</t>
  </si>
  <si>
    <t>Área em paralelepípedo</t>
  </si>
  <si>
    <t>Estaca E.E.0,00 a E.E.6,00</t>
  </si>
  <si>
    <t>Estaca E.E.6,00 a E.E.12+17,90</t>
  </si>
  <si>
    <t>Será o comprimento total da via multiplicado pela largura</t>
  </si>
  <si>
    <t>Será o comprimento multiplicado pela largura do trecho em paralelepípedo</t>
  </si>
  <si>
    <t>Será o comprimento da rua multiplicado pela largura do pavimento descontado a sarjeta (larg = 30cm) multiplicado ainda por 2</t>
  </si>
  <si>
    <t>Será o comprimento total da via multiplicado pela largura da via multiplicado pela espessura (e = 3cm)</t>
  </si>
  <si>
    <t xml:space="preserve">V = </t>
  </si>
  <si>
    <t>Será o comprimento total da via multiplicado por 2 menos as intersecções</t>
  </si>
  <si>
    <t>COMP</t>
  </si>
  <si>
    <t>Quantidade de luminárias publicas existentes que serão substituidas por LED</t>
  </si>
  <si>
    <t>unid</t>
  </si>
  <si>
    <t>Igual a quantidade de luminária removidas</t>
  </si>
  <si>
    <t xml:space="preserve">Quantidade de meio-fio de contorno </t>
  </si>
  <si>
    <t>Área do giradouro que será pavimentado</t>
  </si>
  <si>
    <t>Será o comprimento total de meio fio  multiplicado pelo seu perímetro</t>
  </si>
  <si>
    <t>Linha de divisão de faixas de rolamento</t>
  </si>
  <si>
    <t>Qtde</t>
  </si>
  <si>
    <t>Linhas laterais</t>
  </si>
  <si>
    <t>Igual a quantidade de placas a serem instaladas</t>
  </si>
  <si>
    <t>Faixa de pedestre</t>
  </si>
  <si>
    <t>Espe</t>
  </si>
  <si>
    <t>Segmentos</t>
  </si>
  <si>
    <t>Faixa de retenção</t>
  </si>
  <si>
    <t>Será o comprimento total da via multiplicado pela largura multiplicado por 2 lados menos as áreas de intersecções multiplicado ainda pela espessura</t>
  </si>
  <si>
    <t>A =   (</t>
  </si>
  <si>
    <t xml:space="preserve">) </t>
  </si>
  <si>
    <t xml:space="preserve">x </t>
  </si>
  <si>
    <t>Lados</t>
  </si>
  <si>
    <t>1.2 - Placa esmaltada para identificação de rua</t>
  </si>
  <si>
    <t>3.1 - Assentamento de guia-meio fio</t>
  </si>
  <si>
    <t>Desconto</t>
  </si>
  <si>
    <t>Do projeto tem-se o seguinte volume de corte:</t>
  </si>
  <si>
    <t xml:space="preserve">Será igual ao volume de corte, todo o corte será descartado para ser substituído pelo material da base </t>
  </si>
  <si>
    <t>Será igual ao volume de corte</t>
  </si>
  <si>
    <t>3.2 - Execução e compactação de base ou sub base</t>
  </si>
  <si>
    <t>Esp</t>
  </si>
  <si>
    <t>A largura considerada compreende a largura da via mais a espessura do meio fio x2</t>
  </si>
  <si>
    <t>Corte a aterro compensado</t>
  </si>
  <si>
    <t>Será igual ao volume de aterro onde o volume será descontado do corte. Dados retirados do quadro de cubação</t>
  </si>
  <si>
    <t>Será o comprimento do piso tátil, multiplicado pela sua largura, multiplicado pela quantidade de rampas</t>
  </si>
  <si>
    <t>E.E.0,00 até E.E.6,00</t>
  </si>
  <si>
    <t>Será a  área das rampas</t>
  </si>
  <si>
    <t>Do quadro de cubação tem-se:</t>
  </si>
  <si>
    <t>Desconto da intersecção</t>
  </si>
  <si>
    <t>1.2 - Placa esmaltada de identificação de rua</t>
  </si>
  <si>
    <t>E.E. 0,00 até a E.E.11,00</t>
  </si>
  <si>
    <t>E.E. 11,00 até a E.E.12,00</t>
  </si>
  <si>
    <t>comp</t>
  </si>
  <si>
    <t>E.E.6,00 até E.E.12,00+17,897</t>
  </si>
  <si>
    <t>Poste de aço galvanizado cônico continuo, reto, engastado, h=9m, fornecimento e instalação</t>
  </si>
  <si>
    <t>Relógio</t>
  </si>
  <si>
    <t>COTAÇÕES</t>
  </si>
  <si>
    <t>ITEM:</t>
  </si>
  <si>
    <t>Empresa</t>
  </si>
  <si>
    <t>CNPJ</t>
  </si>
  <si>
    <t>Telefone</t>
  </si>
  <si>
    <t>Preço/Und</t>
  </si>
  <si>
    <t>Preço/m²</t>
  </si>
  <si>
    <t>Mediana</t>
  </si>
  <si>
    <t>Cabo multiplex trifásico 16,00 mm²</t>
  </si>
  <si>
    <t xml:space="preserve">Lixeira </t>
  </si>
  <si>
    <t>Responsável</t>
  </si>
  <si>
    <t>28.302.534/0001-91</t>
  </si>
  <si>
    <t>(83) 3235-8104</t>
  </si>
  <si>
    <t>Ordem</t>
  </si>
  <si>
    <t>JSA Comercio e Serviços LTDA - ME</t>
  </si>
  <si>
    <t xml:space="preserve">Eletrica e Cia </t>
  </si>
  <si>
    <t>10.673.595/0001-08</t>
  </si>
  <si>
    <t>Vitor</t>
  </si>
  <si>
    <t>Preço/m</t>
  </si>
  <si>
    <t>13.603.534/0001-54</t>
  </si>
  <si>
    <t>(83) 3512-4313</t>
  </si>
  <si>
    <t>M</t>
  </si>
  <si>
    <t>Fornecimento de cabo multiplexado para rede 3x1x16+16mm²</t>
  </si>
  <si>
    <t>Quality Service Comércio e Soluções</t>
  </si>
  <si>
    <t>29.864.316/0001-03</t>
  </si>
  <si>
    <t>(83) 98716-5237</t>
  </si>
  <si>
    <t>Iasmim</t>
  </si>
  <si>
    <t>AS Soluções</t>
  </si>
  <si>
    <t>13.087.505/0001-87</t>
  </si>
  <si>
    <t>(83) 98861-2165</t>
  </si>
  <si>
    <t>Arnaldo</t>
  </si>
  <si>
    <t>Eutechtronic Segurança e Automação</t>
  </si>
  <si>
    <t>33.666.417/0001-47</t>
  </si>
  <si>
    <t>(83) 98676-2070</t>
  </si>
  <si>
    <t>Jameson</t>
  </si>
  <si>
    <t>Reis Lixeiras</t>
  </si>
  <si>
    <t>27.717.546/0001-14</t>
  </si>
  <si>
    <t>(11) 2193-2636</t>
  </si>
  <si>
    <t>Multquil Distribuidora e serviços</t>
  </si>
  <si>
    <t>41.116.302/0001-07</t>
  </si>
  <si>
    <t>(83) 3235-5800</t>
  </si>
  <si>
    <t>WebPlastico Comercio Eirelli EPP</t>
  </si>
  <si>
    <t>22.360.942/0001-13</t>
  </si>
  <si>
    <t>(11) 99697-5336</t>
  </si>
  <si>
    <t>Cotação Internet</t>
  </si>
  <si>
    <t>Conjunto com 4 lixeiras com capacidade 50L cada</t>
  </si>
  <si>
    <t>Relógio eletônico com visor dupla face mostrador de hora, data e temperatura, completo</t>
  </si>
  <si>
    <t>6.4</t>
  </si>
  <si>
    <t>6.5</t>
  </si>
  <si>
    <t>5.4</t>
  </si>
  <si>
    <t>Caixa de passagem em concreto pré-moldada dn 60cm, com tampa h=60cm - fornecimento e instalação</t>
  </si>
  <si>
    <t>5.5</t>
  </si>
  <si>
    <t>Eletroduto flexível corrugado, pead, dn 50mm - fornecimento e instalação</t>
  </si>
  <si>
    <t>5.6</t>
  </si>
  <si>
    <t>Aterro manual de vala como solo argiloso e compactação manual</t>
  </si>
  <si>
    <t>6.6</t>
  </si>
  <si>
    <t>ATERRO MANUAL DE VALA COM SOLO ARGILOSO E COMPACTAÇÃO MANUAL</t>
  </si>
  <si>
    <t>M³</t>
  </si>
  <si>
    <t>DESCRIÇÃO</t>
  </si>
  <si>
    <t>RECURSOS PRÓPRIOS</t>
  </si>
  <si>
    <t>RECURSOS CONVENIO</t>
  </si>
  <si>
    <t>Canaleta de drenagem em alvenaria de tijolo ceramico 8 furos, 1 vez (espessura 19 cm), dimensões internas 40x50 cm, com tampa de concreto, inclusive escavação manual</t>
  </si>
  <si>
    <t xml:space="preserve">m </t>
  </si>
  <si>
    <t>RESUMO DO EMPREENDIMENTO</t>
  </si>
  <si>
    <t>SUB-TOTAL DA RUA DAS COLINAS</t>
  </si>
  <si>
    <t>3 - RUA DAS COLINAS</t>
  </si>
  <si>
    <r>
      <t xml:space="preserve">Obra:               </t>
    </r>
    <r>
      <rPr>
        <sz val="11"/>
        <rFont val="Calibri"/>
        <family val="2"/>
        <scheme val="minor"/>
      </rPr>
      <t>Pavimentação da Rua Princesa Isabel</t>
    </r>
  </si>
  <si>
    <r>
      <t xml:space="preserve">Obra:                   </t>
    </r>
    <r>
      <rPr>
        <sz val="11"/>
        <rFont val="Calibri"/>
        <family val="2"/>
        <scheme val="minor"/>
      </rPr>
      <t>Pavimentação da Rua Pricesa Isabel</t>
    </r>
  </si>
  <si>
    <t>RUA DAS COLINAS</t>
  </si>
  <si>
    <r>
      <t xml:space="preserve">Obra:                   </t>
    </r>
    <r>
      <rPr>
        <sz val="11"/>
        <rFont val="Calibri"/>
        <family val="2"/>
        <scheme val="minor"/>
      </rPr>
      <t xml:space="preserve">Pavimentação da Rua Princesa Isabel </t>
    </r>
  </si>
  <si>
    <r>
      <t xml:space="preserve">Obra:                   </t>
    </r>
    <r>
      <rPr>
        <sz val="11"/>
        <rFont val="Calibri"/>
        <family val="2"/>
        <scheme val="minor"/>
      </rPr>
      <t>Pavimentação da Rua Princesa Isabel</t>
    </r>
  </si>
  <si>
    <t>Pavimentação da Rua Princesa Isabel</t>
  </si>
  <si>
    <t>RUA PRINCESA ISABEL</t>
  </si>
  <si>
    <t>5.0 - SERVIÇOS COMPLEMENTARES</t>
  </si>
  <si>
    <t>5.1 - Sinalização horizontal com tinta retrorreflexiva</t>
  </si>
  <si>
    <t>Nome:</t>
  </si>
  <si>
    <t>Edielson da Silva Araujo Costa</t>
  </si>
  <si>
    <t>Cargo:</t>
  </si>
  <si>
    <t>161372849-2</t>
  </si>
  <si>
    <t>1 - PRINCESA ISABEL</t>
  </si>
  <si>
    <t>PITIMBU</t>
  </si>
  <si>
    <t>Pavimentação da Rua Princesa Isabel no Distrito de Acaú</t>
  </si>
  <si>
    <r>
      <rPr>
        <b/>
        <sz val="11"/>
        <rFont val="Calibri"/>
        <family val="2"/>
        <scheme val="minor"/>
      </rPr>
      <t>CONVENENTE</t>
    </r>
    <r>
      <rPr>
        <sz val="11"/>
        <rFont val="Calibri"/>
        <family val="2"/>
        <scheme val="minor"/>
      </rPr>
      <t xml:space="preserve">: </t>
    </r>
  </si>
  <si>
    <t>Prefeitura Municipal de Pitimbu</t>
  </si>
  <si>
    <r>
      <rPr>
        <b/>
        <sz val="11"/>
        <rFont val="Calibri"/>
        <family val="2"/>
        <scheme val="minor"/>
      </rPr>
      <t xml:space="preserve">PROGRAMA: </t>
    </r>
    <r>
      <rPr>
        <sz val="11"/>
        <rFont val="Calibri"/>
        <family val="2"/>
        <scheme val="minor"/>
      </rPr>
      <t xml:space="preserve"> </t>
    </r>
  </si>
  <si>
    <t>CONTRATO:</t>
  </si>
  <si>
    <t>1066698-45/2019</t>
  </si>
  <si>
    <t>Fornecimento e implantação de placa de regulamentação em aço, R1 lado 0,248m - película retrorreflexiva tipo I e SI</t>
  </si>
  <si>
    <t>Fornecimento e implantação de placa de regulamentação em aço, D=0,50m - película retrorreflexiva tipo I e SI</t>
  </si>
  <si>
    <t>Execução de imprimação com asfalto diluido CM-30</t>
  </si>
  <si>
    <t>Será o comprimento da rua multiplicado pela largura do pavimento descontado a sarjeta (larg = 30cm)</t>
  </si>
  <si>
    <t>3.3 - Execução de imprimação</t>
  </si>
  <si>
    <t>3.4 - Execução de pintura de ligação</t>
  </si>
  <si>
    <t>Área de pavimentação</t>
  </si>
  <si>
    <t>4.4 - Execução de pintura de ligação</t>
  </si>
  <si>
    <r>
      <rPr>
        <b/>
        <sz val="11"/>
        <color theme="1"/>
        <rFont val="Calibri"/>
        <family val="2"/>
        <scheme val="minor"/>
      </rPr>
      <t>Contrato:</t>
    </r>
    <r>
      <rPr>
        <sz val="11"/>
        <color theme="1"/>
        <rFont val="Calibri"/>
        <family val="2"/>
        <scheme val="minor"/>
      </rPr>
      <t xml:space="preserve">         1066698-45/2019</t>
    </r>
  </si>
  <si>
    <r>
      <rPr>
        <b/>
        <sz val="11"/>
        <color theme="1"/>
        <rFont val="Calibri"/>
        <family val="2"/>
        <scheme val="minor"/>
      </rPr>
      <t xml:space="preserve">Contrato: </t>
    </r>
    <r>
      <rPr>
        <sz val="11"/>
        <color theme="1"/>
        <rFont val="Calibri"/>
        <family val="2"/>
        <scheme val="minor"/>
      </rPr>
      <t xml:space="preserve">          1066698-45/2019</t>
    </r>
  </si>
  <si>
    <r>
      <rPr>
        <b/>
        <sz val="11"/>
        <color theme="1"/>
        <rFont val="Calibri"/>
        <family val="2"/>
        <scheme val="minor"/>
      </rPr>
      <t xml:space="preserve">Contrato:  </t>
    </r>
    <r>
      <rPr>
        <sz val="11"/>
        <color theme="1"/>
        <rFont val="Calibri"/>
        <family val="2"/>
        <scheme val="minor"/>
      </rPr>
      <t xml:space="preserve">          1066698-45/2019</t>
    </r>
  </si>
  <si>
    <r>
      <rPr>
        <b/>
        <sz val="11"/>
        <color theme="1"/>
        <rFont val="Calibri"/>
        <family val="2"/>
        <scheme val="minor"/>
      </rPr>
      <t>Convenente:</t>
    </r>
    <r>
      <rPr>
        <sz val="11"/>
        <color theme="1"/>
        <rFont val="Calibri"/>
        <family val="2"/>
        <scheme val="minor"/>
      </rPr>
      <t xml:space="preserve">      Prefeitura Municipal de Pitimbu</t>
    </r>
  </si>
  <si>
    <r>
      <rPr>
        <b/>
        <sz val="11"/>
        <color theme="1"/>
        <rFont val="Calibri"/>
        <family val="2"/>
        <scheme val="minor"/>
      </rPr>
      <t xml:space="preserve">Contrato:       </t>
    </r>
    <r>
      <rPr>
        <sz val="11"/>
        <color theme="1"/>
        <rFont val="Calibri"/>
        <family val="2"/>
        <scheme val="minor"/>
      </rPr>
      <t xml:space="preserve">      1066698-45/2019</t>
    </r>
  </si>
  <si>
    <r>
      <rPr>
        <b/>
        <sz val="11"/>
        <color theme="1"/>
        <rFont val="Calibri"/>
        <family val="2"/>
        <scheme val="minor"/>
      </rPr>
      <t>Contrato:</t>
    </r>
    <r>
      <rPr>
        <sz val="11"/>
        <color theme="1"/>
        <rFont val="Calibri"/>
        <family val="2"/>
        <scheme val="minor"/>
      </rPr>
      <t xml:space="preserve">             1066698-45/2019</t>
    </r>
  </si>
  <si>
    <r>
      <rPr>
        <b/>
        <sz val="11"/>
        <color theme="1"/>
        <rFont val="Calibri"/>
        <family val="2"/>
        <scheme val="minor"/>
      </rPr>
      <t xml:space="preserve">Contrato: </t>
    </r>
    <r>
      <rPr>
        <sz val="11"/>
        <color theme="1"/>
        <rFont val="Calibri"/>
        <family val="2"/>
        <scheme val="minor"/>
      </rPr>
      <t xml:space="preserve">            1066698-45/2019</t>
    </r>
  </si>
  <si>
    <r>
      <rPr>
        <b/>
        <sz val="11"/>
        <rFont val="Calibri"/>
        <family val="2"/>
        <scheme val="minor"/>
      </rPr>
      <t>CONTRATO:</t>
    </r>
    <r>
      <rPr>
        <sz val="11"/>
        <rFont val="Calibri"/>
        <family val="2"/>
        <scheme val="minor"/>
      </rPr>
      <t xml:space="preserve"> 1066698-45/2019</t>
    </r>
  </si>
  <si>
    <t>TOTAIS</t>
  </si>
  <si>
    <t>SUB-TOTAL DA RUA PRINCESA ISABEL</t>
  </si>
  <si>
    <t>Fornecimento e implantação de placa de advertencia em aço, lado de 0,60m - película retrorrefletiva tipo I e SI</t>
  </si>
  <si>
    <t>5.5 - Pintura de seta e zebrados</t>
  </si>
  <si>
    <t>5.6 - Caiação em meio fio</t>
  </si>
  <si>
    <t>6.7</t>
  </si>
  <si>
    <t>6.0 - SERVIÇOS COMPLEMENTARES</t>
  </si>
  <si>
    <t>6.1 - Sinalização horizontal com tinta retrorreflexiva</t>
  </si>
  <si>
    <t>6.6 - Pintura de seta e zebrados</t>
  </si>
  <si>
    <t>Lombadas</t>
  </si>
  <si>
    <t>ADMINISTRAÇÃO DE OBRA</t>
  </si>
  <si>
    <t>Administração de obra</t>
  </si>
  <si>
    <t>8.0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</si>
  <si>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</si>
  <si>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</si>
  <si>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</si>
  <si>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</si>
  <si>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</si>
  <si>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</si>
  <si>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</si>
  <si>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</si>
  <si>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</si>
  <si>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</si>
  <si>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</si>
  <si>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2.0 - SERVIÇOS PRELIMINARES</t>
  </si>
  <si>
    <t>2.1 - Placa da obra</t>
  </si>
  <si>
    <t>2.3 - Mobilização e Desmobilização</t>
  </si>
  <si>
    <t>2.4 - Placa de identificação de rua</t>
  </si>
  <si>
    <t>3.0 - SERVIÇOS DE TERRAPLENAGEM</t>
  </si>
  <si>
    <t>3.2 - Corte e aterro compensado</t>
  </si>
  <si>
    <t>3.3 - Escavação mecânica de material proveniente de corte de sub leito</t>
  </si>
  <si>
    <t>3.4 - Carga e descarga mecanizada de entulho</t>
  </si>
  <si>
    <t>3.5 - Transporte de entuho (bota fora)</t>
  </si>
  <si>
    <t>4.0 - RECAPEAMENTO - TRECHO COM PAVIMENTAÇÃO EM PARALELEPÍPEDO</t>
  </si>
  <si>
    <t>4.1 - Limpeza de superfície com jato de alta pressão</t>
  </si>
  <si>
    <t>4.2 - Execução de pintura de ligação</t>
  </si>
  <si>
    <t>4.3 - Execução de pavimento - camada de binder</t>
  </si>
  <si>
    <t>4.4 - Execução de pavimento - camada de rolamento</t>
  </si>
  <si>
    <t>4.5 - Transporte de material asfáltico - emulsão asfáltica</t>
  </si>
  <si>
    <t>4.6 - Transporte de massa asfáltica - material da camada de binder e rolamento</t>
  </si>
  <si>
    <t>5.0 - CAPEAMENTO ASFÁLTICO - TRECHO NÃO PAVIMENTADO</t>
  </si>
  <si>
    <t>5.2 - Execução e compactação de base ou sub base</t>
  </si>
  <si>
    <t>5.3 - Execução de imprimação</t>
  </si>
  <si>
    <t>5.4 - Execução de pintura de ligação</t>
  </si>
  <si>
    <t>6.0 - ILUMINAÇÃO</t>
  </si>
  <si>
    <t>6.1 - Remoção de luminária</t>
  </si>
  <si>
    <t>6.2 - Luminária de LED</t>
  </si>
  <si>
    <t>7.0 - GIRADOURO</t>
  </si>
  <si>
    <t>7.1 - Assentamento de guia (meio-fio)</t>
  </si>
  <si>
    <t>7.2 - Execução de passeio em piso intertravado</t>
  </si>
  <si>
    <t>7.3 - Caiação de meio fio</t>
  </si>
  <si>
    <t>8.0 - SERVIÇOS COMPLEMENTARES</t>
  </si>
  <si>
    <t>8.1 - Sinalização horizontal com tinta retrorreflexiva</t>
  </si>
  <si>
    <t>8.2 - Placa de regulamentação - velocidade máxima permitida, conversão a direita, proibido estacionar</t>
  </si>
  <si>
    <t>8.3 - Placa de regulamentação - parada obrigatória</t>
  </si>
  <si>
    <t>8.4 - Placa de advertencia - lombada</t>
  </si>
  <si>
    <t>8.5 - Fornecimento e implantação de suporte metálico para placa de sinalização</t>
  </si>
  <si>
    <t>8.6 - Pintura de seta e zebrados</t>
  </si>
  <si>
    <t>8.7 - Execução de passeio (calçada) em concreto moldado in loco, feito na obra, acabamento convencional, não armado</t>
  </si>
  <si>
    <t xml:space="preserve">8.8 - Rampa de acessibilidade </t>
  </si>
  <si>
    <t>8.9 - Piso tátil - a serem instalados na rampa de acessibilidade</t>
  </si>
  <si>
    <t>8.10 - Pintura acrilico em piso cimentado</t>
  </si>
  <si>
    <t>8.11 - Caiação em meio fio</t>
  </si>
  <si>
    <t>2) Os Tributos normalmente aplicáveis são: PIS (O,65%), COFINS (3,00%), INSS (4,50%) e ISS (variável até 5,00% conforme o município).</t>
  </si>
  <si>
    <t>Guia (meio-fio) e sarjeta conjugados de concreto, moldada in loco em trecho reto com extrusora, 45 cm de base (15cm base da guia + 30cm base da sarjeta) x 22cm de altura</t>
  </si>
  <si>
    <t>5.1 - Guia (meio-fio) e sarjeta conjugados em concreto, moldado in loco</t>
  </si>
  <si>
    <t>5.5 - Execução de pavimento - camada de rolamento</t>
  </si>
  <si>
    <t>5.6 - Transporte de material asfáltico - emulsão asfáltica</t>
  </si>
  <si>
    <t>5.7 - Transporte de massa asfáltica - material da camada de rolamento</t>
  </si>
  <si>
    <t>Será o comprimento total da via multiplicado pela largura da via multiplicado pela espessura (e = 5cm)</t>
  </si>
  <si>
    <t>3.5 - Execução de pavimento - camada de rolamento</t>
  </si>
  <si>
    <t>3.6 - Transporte de material asfáltico - emulsão asfáltica</t>
  </si>
  <si>
    <t>3.7 - Transporte de massa asfáltica - material da camada de rolamento</t>
  </si>
  <si>
    <t>4.5 - Execução de pavimento - camada de rolamento</t>
  </si>
  <si>
    <t>4.6 - Transporte de material asfáltico - emulsão asfáltica</t>
  </si>
  <si>
    <t>4.7 - Transporte de massa asfáltica - material da camada de binder e rolamento</t>
  </si>
  <si>
    <t>Rampa para acesso de deficientes, em concreto moldado in loco, feito na obra, acabamento convencional, não armado</t>
  </si>
  <si>
    <t>Transporte com caminhão tanque de transporte de material asfáltico de 20.000L, em via urbana pavimentada, DMT até 30km</t>
  </si>
  <si>
    <t>Valter</t>
  </si>
  <si>
    <t>(83) 3023-7042</t>
  </si>
  <si>
    <t>Center Luz Materiais Elétricos</t>
  </si>
  <si>
    <t>Edriano</t>
  </si>
  <si>
    <t>Relé fotoelétrico para comando de iluminação externa 1000W - fornecimento e instalação</t>
  </si>
  <si>
    <t>SINAPI: Março de 2021 e SICRO: Outubro 2020</t>
  </si>
  <si>
    <t>Carga, manobra e descarga de entulho (bota fora) em caminhão basculante 10m³ - carga com escavadeira hidraulica e descarga livre</t>
  </si>
  <si>
    <t>Transporte com caminhão basculante de 10 m³, em via urbana em revestimento primario (und: m³xkm)</t>
  </si>
  <si>
    <t>PLACA DE OBRA EM CHAPA DE AÇO GALVANIZADA</t>
  </si>
  <si>
    <t>CORTE E ATERRO COMPENSADO</t>
  </si>
  <si>
    <t>Impostos (I) - PIS, COFINS, ISSQN, CRPB</t>
  </si>
  <si>
    <t xml:space="preserve">Será igual ao volume de corte multiplicado pela distância média </t>
  </si>
  <si>
    <t>UND</t>
  </si>
  <si>
    <t>Será igual ao volume de corte multiplicado pela distancia media de transporte</t>
  </si>
  <si>
    <t>Será igual ao volume de corte multiplicado pela distancia media</t>
  </si>
  <si>
    <t>Maio</t>
  </si>
  <si>
    <t>Adelma Cristovam dos Passos</t>
  </si>
  <si>
    <t>Prefeita Constitucional</t>
  </si>
  <si>
    <t>FONTE DE RECURSOS</t>
  </si>
  <si>
    <t xml:space="preserve"> 1.1.1 </t>
  </si>
  <si>
    <t>Código</t>
  </si>
  <si>
    <t>Banco</t>
  </si>
  <si>
    <t>Descrição</t>
  </si>
  <si>
    <t>Tipo</t>
  </si>
  <si>
    <t>Und</t>
  </si>
  <si>
    <t>Quant.</t>
  </si>
  <si>
    <t>Valor Unit</t>
  </si>
  <si>
    <t>Composição</t>
  </si>
  <si>
    <t xml:space="preserve"> 012_PAV</t>
  </si>
  <si>
    <t>Próprio</t>
  </si>
  <si>
    <t>SERT - SERVIÇOS TÉCNICOS</t>
  </si>
  <si>
    <t>Composição Auxiliar</t>
  </si>
  <si>
    <t xml:space="preserve"> 90778 </t>
  </si>
  <si>
    <t>ENGENHEIRO CIVIL DE OBRA PLENO COM ENCARGOS COMPLEMENTARES</t>
  </si>
  <si>
    <t>SEDI - SERVIÇOS DIVERSOS</t>
  </si>
  <si>
    <t>H</t>
  </si>
  <si>
    <t xml:space="preserve"> 90781 </t>
  </si>
  <si>
    <t>TOPOGRAFO COM ENCARGOS COMPLEMENTARES</t>
  </si>
  <si>
    <t>MO sem LS =&gt;</t>
  </si>
  <si>
    <t>LS =&gt;</t>
  </si>
  <si>
    <t>MO com LS =&gt;</t>
  </si>
  <si>
    <t>Valor do BDI =&gt;</t>
  </si>
  <si>
    <t>Valor com BDI =&gt;</t>
  </si>
  <si>
    <t xml:space="preserve"> 1.2.1 </t>
  </si>
  <si>
    <t xml:space="preserve"> 013_PAV </t>
  </si>
  <si>
    <t>SERP - SERVIÇOS PRELIMINARES</t>
  </si>
  <si>
    <t xml:space="preserve"> 88262 </t>
  </si>
  <si>
    <t>CARPINTEIRO DE FORMAS COM ENCARGOS COMPLEMENTARES</t>
  </si>
  <si>
    <t xml:space="preserve"> 88316 </t>
  </si>
  <si>
    <t>SERVENTE COM ENCARGOS COMPLEMENTARES</t>
  </si>
  <si>
    <t xml:space="preserve"> 94962 </t>
  </si>
  <si>
    <t>CONCRETO MAGRO PARA LASTRO, TRAÇO 1:4,5:4,5 (CIMENTO/ AREIA MÉDIA/ BRITA 1)  - PREPARO MECÂNICO COM BETONEIRA 400 L. AF_07/2016</t>
  </si>
  <si>
    <t>FUES - FUNDAÇÕES E ESTRUTURAS</t>
  </si>
  <si>
    <t>Insumo</t>
  </si>
  <si>
    <t xml:space="preserve"> 00004417 </t>
  </si>
  <si>
    <t>SARRAFO NAO APARELHADO *2,5 X 7* CM, EM MACARANDUBA, ANGELIM OU EQUIVALENTE DA REGIAO -  BRUTA</t>
  </si>
  <si>
    <t>Material</t>
  </si>
  <si>
    <t xml:space="preserve"> 00004491 </t>
  </si>
  <si>
    <t>PONTALETE *7,5 X 7,5* CM EM PINUS, MISTA OU EQUIVALENTE DA REGIAO - BRUTA</t>
  </si>
  <si>
    <t xml:space="preserve"> 00004813 </t>
  </si>
  <si>
    <t>PLACA DE OBRA (PARA CONSTRUCAO CIVIL) EM CHAPA GALVANIZADA *N. 22*, ADESIVADA, DE *2,0 X 1,125* M</t>
  </si>
  <si>
    <t xml:space="preserve"> 00005075 </t>
  </si>
  <si>
    <t>PREGO DE ACO POLIDO COM CABECA 18 X 30 (2 3/4 X 10)</t>
  </si>
  <si>
    <t>KG</t>
  </si>
  <si>
    <t xml:space="preserve"> 1.2.2 </t>
  </si>
  <si>
    <t xml:space="preserve"> 014_PAV </t>
  </si>
  <si>
    <t>SERVIÇOS TOPOGRAFICOS, INCLUSIVE NOTA DE SERVIÇO</t>
  </si>
  <si>
    <t>PAVI - PAVIMENTAÇÃO</t>
  </si>
  <si>
    <t xml:space="preserve"> 88253 </t>
  </si>
  <si>
    <t>AUXILIAR DE TOPÓGRAFO COM ENCARGOS COMPLEMENTARES</t>
  </si>
  <si>
    <t xml:space="preserve"> 88288 </t>
  </si>
  <si>
    <t>NIVELADOR COM ENCARGOS COMPLEMENTARES</t>
  </si>
  <si>
    <t xml:space="preserve"> 88597 </t>
  </si>
  <si>
    <t>DESENHISTA DETALHISTA COM ENCARGOS COMPLEMENTARES</t>
  </si>
  <si>
    <t xml:space="preserve"> 92145 </t>
  </si>
  <si>
    <t>CAMINHONETE CABINE SIMPLES COM MOTOR 1.6 FLEX, CÂMBIO MANUAL, POTÊNCIA 101/104 CV, 2 PORTAS - CHP DIURNO. AF_11/2015</t>
  </si>
  <si>
    <t>CHOR - CUSTOS HORÁRIOS DE MÁQUINAS E EQUIPAMENTOS</t>
  </si>
  <si>
    <t xml:space="preserve"> 00004509 </t>
  </si>
  <si>
    <t>SARRAFO *2,5 X 10* CM EM PINUS, MISTA OU EQUIVALENTE DA REGIAO - BRUTA</t>
  </si>
  <si>
    <t xml:space="preserve"> 1.2.3 </t>
  </si>
  <si>
    <t xml:space="preserve"> 001_PAV </t>
  </si>
  <si>
    <t>MOBILIZAÇÃO E DESMOBILIZAÇÃO DE EQUIPAMENTOS</t>
  </si>
  <si>
    <t>KM</t>
  </si>
  <si>
    <t xml:space="preserve"> 5835 </t>
  </si>
  <si>
    <t>VIBROACABADORA DE ASFALTO SOBRE ESTEIRAS, LARGURA DE PAVIMENTAÇÃO 1,90 M A 5,30 M, POTÊNCIA 105 HP CAPACIDADE 450 T/H - CHP DIURNO. AF_11/2014</t>
  </si>
  <si>
    <t xml:space="preserve"> 95631 </t>
  </si>
  <si>
    <t>ROLO COMPACTADOR VIBRATORIO TANDEM, ACO LISO, POTENCIA 125 HP, PESO SEM/COM LASTRO 10,20/11,65 T, LARGURA DE TRABALHO 1,73 M - CHP DIURNO. AF_11/2016</t>
  </si>
  <si>
    <t xml:space="preserve"> 96028 </t>
  </si>
  <si>
    <t>TRATOR DE PNEUS COM POTÊNCIA DE 85 CV, TRAÇÃO 4X4, COM GRADE DE DISCOS ACOPLADA - CHP DIURNO. AF_02/2017</t>
  </si>
  <si>
    <t xml:space="preserve"> 96463 </t>
  </si>
  <si>
    <t>ROLO COMPACTADOR DE PNEUS, ESTATICO, PRESSAO VARIAVEL, POTENCIA 110 HP, PESO SEM/COM LASTRO 10,8/27 T, LARGURA DE ROLAGEM 2,30 M - CHP DIURNO. AF_06/2017</t>
  </si>
  <si>
    <t xml:space="preserve"> 83362 </t>
  </si>
  <si>
    <t>ESPARGIDOR DE ASFALTO PRESSURIZADO, TANQUE 6 M3 COM ISOLAÇÃO TÉRMICA, AQUECIDO COM 2 MAÇARICOS, COM BARRA ESPARGIDORA 3,60 M, MONTADO SOBRE CAMINHÃO  TOCO, PBT 14.300 KG, POTÊNCIA 185 CV - CHP DIURNO. AF_08/2015</t>
  </si>
  <si>
    <t xml:space="preserve"> 91645 </t>
  </si>
  <si>
    <t>CAMINHÃO DE TRANSPORTE DE MATERIAL ASFÁLTICO 30.000 L, COM CAVALO MECÂNICO DE CAPACIDADE MÁXIMA DE TRAÇÃO COMBINADO DE 66.000 KG, POTÊNCIA 360 CV, INCLUSIVE TANQUE DE ASFALTO COM SERPENTINA - CHP DIURNO. AF_08/2015</t>
  </si>
  <si>
    <t xml:space="preserve"> 91387 </t>
  </si>
  <si>
    <t>CAMINHÃO BASCULANTE 10 M3, TRUCADO CABINE SIMPLES, PESO BRUTO TOTAL 23.000 KG, CARGA ÚTIL MÁXIMA 15.935 KG, DISTÂNCIA ENTRE EIXOS 4,80 M, POTÊNCIA 230 CV INCLUSIVE CAÇAMBA METÁLICA - CHI DIURNO. AF_06/2014</t>
  </si>
  <si>
    <t>CHI</t>
  </si>
  <si>
    <t xml:space="preserve"> 1.2.4 </t>
  </si>
  <si>
    <t xml:space="preserve"> 015_PAV </t>
  </si>
  <si>
    <t>PLACA ESMALTADA PARA IDENTIFICAÇÃO DE RUAS, DIMENSÕES 45X25CM</t>
  </si>
  <si>
    <t xml:space="preserve"> 00011950 </t>
  </si>
  <si>
    <t>BUCHA DE NYLON SEM ABA S6, COM PARAFUSO DE 4,20 X 40 MM EM ACO ZINCADO COM ROSCA SOBERBA, CABECA CHATA E FENDA PHILLIPS</t>
  </si>
  <si>
    <t xml:space="preserve"> 00013521 </t>
  </si>
  <si>
    <t>PLACA DE ACO ESMALTADA PARA  IDENTIFICACAO DE RUA, *45 CM X 20* CM</t>
  </si>
  <si>
    <t xml:space="preserve"> 1.3.1 </t>
  </si>
  <si>
    <t xml:space="preserve"> 100576 </t>
  </si>
  <si>
    <t>REGULARIZAÇÃO E COMPACTAÇÃO DE SUBLEITO DE SOLO  PREDOMINANTEMENTE ARGILOSO. AF_11/2019</t>
  </si>
  <si>
    <t xml:space="preserve"> 73436 </t>
  </si>
  <si>
    <t>ROLO COMPACTADOR VIBRATÓRIO PÉ DE CARNEIRO PARA SOLOS, POTÊNCIA 80 HP, PESO OPERACIONAL SEM/COM LASTRO 7,4 / 8,8 T, LARGURA DE TRABALHO 1,68 M - CHP DIURNO. AF_02/2016</t>
  </si>
  <si>
    <t xml:space="preserve"> 5932 </t>
  </si>
  <si>
    <t>MOTONIVELADORA POTÊNCIA BÁSICA LÍQUIDA (PRIMEIRA MARCHA) 125 HP, PESO BRUTO 13032 KG, LARGURA DA LÂMINA DE 3,7 M - CHP DIURNO. AF_06/2014</t>
  </si>
  <si>
    <t xml:space="preserve"> 5901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</si>
  <si>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</si>
  <si>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5903 </t>
  </si>
  <si>
    <t>CAMINHÃO PIPA 10.000 L TRUCADO, PESO BRUTO TOTAL 23.000 KG, CARGA ÚTIL MÁXIMA 15.935 KG, DISTÂNCIA ENTRE EIXOS 4,8 M, POTÊNCIA 230 CV, INCLUSIVE TANQUE DE AÇO PARA TRANSPORTE DE ÁGUA - CHI DIURNO. AF_06/2014</t>
  </si>
  <si>
    <t xml:space="preserve"> 5934 </t>
  </si>
  <si>
    <t>MOTONIVELADORA POTÊNCIA BÁSICA LÍQUIDA (PRIMEIRA MARCHA) 125 HP, PESO BRUTO 13032 KG, LARGURA DA LÂMINA DE 3,7 M - CHI DIURNO. AF_06/2014</t>
  </si>
  <si>
    <t xml:space="preserve"> 93244 </t>
  </si>
  <si>
    <t>ROLO COMPACTADOR VIBRATÓRIO PÉ DE CARNEIRO PARA SOLOS, POTÊNCIA 80 HP, PESO OPERACIONAL SEM/COM LASTRO 7,4 / 8,8 T, LARGURA DE TRABALHO 1,68 M - CHI DIURNO. AF_02/2016</t>
  </si>
  <si>
    <t xml:space="preserve"> 1.3.2 </t>
  </si>
  <si>
    <t xml:space="preserve"> 016_PAV </t>
  </si>
  <si>
    <t xml:space="preserve"> 5847 </t>
  </si>
  <si>
    <t>TRATOR DE ESTEIRAS, POTÊNCIA 170 HP, PESO OPERACIONAL 19 T, CAÇAMBA 5,2 M3 - CHP DIURNO. AF_06/2014</t>
  </si>
  <si>
    <t xml:space="preserve"> 1.3.3 </t>
  </si>
  <si>
    <t xml:space="preserve"> 017_PAV </t>
  </si>
  <si>
    <t>ESCAVAÇÃO MECANICA DE MATERIAL 1ª CATEGORIA PROVENIENTE DE CORTE, SUB-LEITO (COM TRATOR DE ESTEIRA 160 HP)</t>
  </si>
  <si>
    <t>MOVT - MOVIMENTO DE TERRA</t>
  </si>
  <si>
    <t xml:space="preserve"> 1.3.4 </t>
  </si>
  <si>
    <t xml:space="preserve"> 100982 </t>
  </si>
  <si>
    <t>CARGA, MANOBRA E DESCARGA DE ENTULHO EM CAMINHÃO BASCULANTE 10 M³ - CARGA COM ESCAVADEIRA HIDRÁULICA  (CAÇAMBA DE 0,80 M³ / 111 HP) E DESCARGA LIVRE (UNIDADE: M3). AF_07/2020</t>
  </si>
  <si>
    <t>TRAN - TRANSPORTES, CARGAS E DESCARGAS</t>
  </si>
  <si>
    <t xml:space="preserve"> 5631 </t>
  </si>
  <si>
    <t>ESCAVADEIRA HIDRÁULICA SOBRE ESTEIRAS, CAÇAMBA 0,80 M3, PESO OPERACIONAL 17 T, POTENCIA BRUTA 111 HP - CHP DIURNO. AF_06/2014</t>
  </si>
  <si>
    <t xml:space="preserve"> 91386 </t>
  </si>
  <si>
    <t>CAMINHÃO BASCULANTE 10 M3, TRUCADO CABINE SIMPLES, PESO BRUTO TOTAL 23.000 KG, CARGA ÚTIL MÁXIMA 15.935 KG, DISTÂNCIA ENTRE EIXOS 4,80 M, POTÊNCIA 230 CV INCLUSIVE CAÇAMBA METÁLICA - CHP DIURNO. AF_06/2014</t>
  </si>
  <si>
    <t xml:space="preserve"> 5632 </t>
  </si>
  <si>
    <t>ESCAVADEIRA HIDRÁULICA SOBRE ESTEIRAS, CAÇAMBA 0,80 M3, PESO OPERACIONAL 17 T, POTENCIA BRUTA 111 HP - CHI DIURNO. AF_06/2014</t>
  </si>
  <si>
    <t xml:space="preserve"> 1.3.5 </t>
  </si>
  <si>
    <t xml:space="preserve"> 93589 </t>
  </si>
  <si>
    <t>TRANSPORTE COM CAMINHÃO BASCULANTE DE 10 M³, EM VIA URBANA EM REVESTIMENTO PRIMÁRIO (UNIDADE: M3XKM). AF_07/2020</t>
  </si>
  <si>
    <t>M3XKM</t>
  </si>
  <si>
    <t xml:space="preserve"> 1.4.1 </t>
  </si>
  <si>
    <t xml:space="preserve"> 99814 </t>
  </si>
  <si>
    <t>LIMPEZA DE SUPERFÍCIE COM JATO DE ALTA PRESSÃO. AF_04/2019</t>
  </si>
  <si>
    <t xml:space="preserve"> 99833 </t>
  </si>
  <si>
    <t>LAVADORA DE ALTA PRESSAO (LAVA-JATO) PARA AGUA FRIA, PRESSAO DE OPERACAO ENTRE 1400 E 1900 LIB/POL2, VAZAO MAXIMA ENTRE 400 E 700 L/H - CHP DIURNO. AF_04/2019</t>
  </si>
  <si>
    <t xml:space="preserve"> 1.4.2 </t>
  </si>
  <si>
    <t xml:space="preserve"> 96402 </t>
  </si>
  <si>
    <t>EXECUÇÃO DE PINTURA DE LIGAÇÃO COM EMULSÃO ASFÁLTICA RR-2C. AF_11/2019</t>
  </si>
  <si>
    <t xml:space="preserve"> 5839 </t>
  </si>
  <si>
    <t>VASSOURA MECÂNICA REBOCÁVEL COM ESCOVA CILÍNDRICA, LARGURA ÚTIL DE VARRIMENTO DE 2,44 M - CHP DIURNO. AF_06/2014</t>
  </si>
  <si>
    <t xml:space="preserve"> 89035 </t>
  </si>
  <si>
    <t>TRATOR DE PNEUS, POTÊNCIA 85 CV, TRAÇÃO 4X4, PESO COM LASTRO DE 4.675 KG - CHP DIURNO. AF_06/2014</t>
  </si>
  <si>
    <t xml:space="preserve"> 89036 </t>
  </si>
  <si>
    <t>TRATOR DE PNEUS, POTÊNCIA 85 CV, TRAÇÃO 4X4, PESO COM LASTRO DE 4.675 KG - CHI DIURNO. AF_06/2014</t>
  </si>
  <si>
    <t xml:space="preserve"> 5841 </t>
  </si>
  <si>
    <t>VASSOURA MECÂNICA REBOCÁVEL COM ESCOVA CILÍNDRICA, LARGURA ÚTIL DE VARRIMENTO DE 2,44 M - CHI DIURNO. AF_06/2014</t>
  </si>
  <si>
    <t xml:space="preserve"> 91486 </t>
  </si>
  <si>
    <t>ESPARGIDOR DE ASFALTO PRESSURIZADO, TANQUE 6 M3 COM ISOLAÇÃO TÉRMICA, AQUECIDO COM 2 MAÇARICOS, COM BARRA ESPARGIDORA 3,60 M, MONTADO SOBRE CAMINHÃO  TOCO, PBT 14.300 KG, POTÊNCIA 185 CV - CHI DIURNO. AF_08/2015</t>
  </si>
  <si>
    <t xml:space="preserve"> 00041903 </t>
  </si>
  <si>
    <t>EMULSAO ASFALTICA CATIONICA RR-2C PARA USO EM PAVIMENTACAO ASFALTICA (COLETADO CAIXA NA ANP ACRESCIDO DE ICMS)</t>
  </si>
  <si>
    <t xml:space="preserve"> 1.4.3 </t>
  </si>
  <si>
    <t xml:space="preserve"> 95996 </t>
  </si>
  <si>
    <t>EXECUÇÃO DE PAVIMENTO COM APLICAÇÃO DE CONCRETO ASFÁLTICO, CAMADA DE BINDER - EXCLUSIVE CARGA E TRANSPORTE. AF_11/2019</t>
  </si>
  <si>
    <t xml:space="preserve"> 96157 </t>
  </si>
  <si>
    <t>TRATOR DE PNEUS COM POTÊNCIA DE 85 CV, TRAÇÃO 4X4, COM VASSOURA MECÂNICA ACOPLADA - CHP DIURNO. AF_03/2017</t>
  </si>
  <si>
    <t xml:space="preserve"> 95632 </t>
  </si>
  <si>
    <t>ROLO COMPACTADOR VIBRATORIO TANDEM, ACO LISO, POTENCIA 125 HP, PESO SEM/COM LASTRO 10,20/11,65 T, LARGURA DE TRABALHO 1,73 M - CHI DIURNO. AF_11/2016</t>
  </si>
  <si>
    <t xml:space="preserve"> 96155 </t>
  </si>
  <si>
    <t>TRATOR DE PNEUS COM POTÊNCIA DE 85 CV, TRAÇÃO 4X4, COM VASSOURA MECÂNICA ACOPLADA - CHI DIURNO. AF_02/2017</t>
  </si>
  <si>
    <t xml:space="preserve"> 5837 </t>
  </si>
  <si>
    <t>VIBROACABADORA DE ASFALTO SOBRE ESTEIRAS, LARGURA DE PAVIMENTAÇÃO 1,90 M A 5,30 M, POTÊNCIA 105 HP CAPACIDADE 450 T/H - CHI DIURNO. AF_11/2014</t>
  </si>
  <si>
    <t xml:space="preserve"> 96464 </t>
  </si>
  <si>
    <t>ROLO COMPACTADOR DE PNEUS, ESTATICO, PRESSAO VARIAVEL, POTENCIA 110 HP, PESO SEM/COM LASTRO 10,8/27 T, LARGURA DE ROLAGEM 2,30 M - CHI DIURNO. AF_06/2017</t>
  </si>
  <si>
    <t xml:space="preserve"> 88314 </t>
  </si>
  <si>
    <t>RASTELEIRO COM ENCARGOS COMPLEMENTARES</t>
  </si>
  <si>
    <t xml:space="preserve"> 00041965 </t>
  </si>
  <si>
    <t>CONCRETO BETUMINOSO USINADO A QUENTE (CBUQ) PARA PAVIMENTACAO ASFALTICA, PADRAO DNIT, PARA BINDER, COM CAP 50/70 - AQUISICAO POSTO USINA</t>
  </si>
  <si>
    <t>T</t>
  </si>
  <si>
    <t xml:space="preserve"> 1.4.4 </t>
  </si>
  <si>
    <t xml:space="preserve"> 95995 </t>
  </si>
  <si>
    <t>EXECUÇÃO DE PAVIMENTO COM APLICAÇÃO DE CONCRETO ASFÁLTICO, CAMADA DE ROLAMENTO - EXCLUSIVE CARGA E TRANSPORTE. AF_11/2019</t>
  </si>
  <si>
    <t xml:space="preserve"> 00001518 </t>
  </si>
  <si>
    <t>CONCRETO BETUMINOSO USINADO A QUENTE (CBUQ) PARA PAVIMENTACAO ASFALTICA, PADRAO DNIT, FAIXA C, COM CAP 50/70 - AQUISICAO POSTO USINA</t>
  </si>
  <si>
    <t xml:space="preserve"> 1.4.5 </t>
  </si>
  <si>
    <t xml:space="preserve"> 102332 </t>
  </si>
  <si>
    <t>TRANSPORTE COM CAMINHÃO TANQUE DE TRANSPORTE DE MATERIAL ASFÁLTICO DE 20000 L, EM VIA URBANA PAVIMENTADA, DMT ATÉ 30KM (UNIDADE: TXKM). AF_07/2020</t>
  </si>
  <si>
    <t>TXKM</t>
  </si>
  <si>
    <t xml:space="preserve"> 92242 </t>
  </si>
  <si>
    <t>CAMINHÃO DE TRANSPORTE DE MATERIAL ASFÁLTICO 20.000 L, COM CAVALO MECÂNICO DE CAPACIDADE MÁXIMA DE TRAÇÃO COMBINADO DE 45.000 KG, POTÊNCIA 330 CV, INCLUSIVE TANQUE DE ASFALTO COM MAÇARICO - CHP DIURNO. AF_12/2015</t>
  </si>
  <si>
    <t xml:space="preserve"> 92243 </t>
  </si>
  <si>
    <t>CAMINHÃO DE TRANSPORTE DE MATERIAL ASFÁLTICO 20.000 L, COM CAVALO MECÂNICO DE CAPACIDADE MÁXIMA DE TRAÇÃO COMBINADO DE 45.000 KG, POTÊNCIA 330 CV, INCLUSIVE TANQUE DE ASFALTO COM MAÇARICO - CHI DIURNO. AF_12/2015</t>
  </si>
  <si>
    <t xml:space="preserve"> 1.5.1 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</si>
  <si>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</si>
  <si>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</si>
  <si>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>DROP - DRENAGEM/OBRAS DE CONTENÇÃO / POÇOS DE VISITA E CAIXAS</t>
  </si>
  <si>
    <t xml:space="preserve"> 92960 </t>
  </si>
  <si>
    <t>MÁQUINA EXTRUSORA DE CONCRETO PARA GUIAS E SARJETAS, MOTOR A DIESEL, POTÊNCIA 14 CV - CHP DIURNO. AF_12/2015</t>
  </si>
  <si>
    <t xml:space="preserve"> 92961 </t>
  </si>
  <si>
    <t>MÁQUINA EXTRUSORA DE CONCRETO PARA GUIAS E SARJETAS, MOTOR A DIESEL, POTÊNCIA 14 CV - CHI DIURNO. AF_12/2015</t>
  </si>
  <si>
    <t xml:space="preserve"> 88631 </t>
  </si>
  <si>
    <t>ARGAMASSA TRAÇO 1:4 (EM VOLUME DE CIMENTO E AREIA MÉDIA ÚMIDA), PREPARO MANUAL. AF_08/2019</t>
  </si>
  <si>
    <t xml:space="preserve"> 88243 </t>
  </si>
  <si>
    <t>AJUDANTE ESPECIALIZADO COM ENCARGOS COMPLEMENTARES</t>
  </si>
  <si>
    <t xml:space="preserve"> 88309 </t>
  </si>
  <si>
    <t>PEDREIRO COM ENCARGOS COMPLEMENTARES</t>
  </si>
  <si>
    <t xml:space="preserve"> 00000370 </t>
  </si>
  <si>
    <t>AREIA MEDIA - POSTO JAZIDA/FORNECEDOR (RETIRADO NA JAZIDA, SEM TRANSPORTE)</t>
  </si>
  <si>
    <t xml:space="preserve"> 00034492 </t>
  </si>
  <si>
    <t>CONCRETO USINADO BOMBEAVEL, CLASSE DE RESISTENCIA C20, COM BRITA 0 E 1, SLUMP = 100 +/- 20 MM, EXCLUI SERVICO DE BOMBEAMENTO (NBR 8953)</t>
  </si>
  <si>
    <t xml:space="preserve"> 1.5.2 </t>
  </si>
  <si>
    <t xml:space="preserve"> 96392 </t>
  </si>
  <si>
    <t>EXECUÇÃO E COMPACTAÇÃO DE BASE E OU SUB BASE PARA PAVIMENTAÇÃO DE SOLO (PREDOMINANTEMENTE ARENOSO) COM CIMENTO (TEOR DE 8%) - EXCLUSIVE SOLO, ESCAVAÇÃO, CARGA E TRANSPORTE. AF_11/2019</t>
  </si>
  <si>
    <t xml:space="preserve"> 5684 </t>
  </si>
  <si>
    <t>ROLO COMPACTADOR VIBRATÓRIO DE UM CILINDRO AÇO LISO, POTÊNCIA 80 HP, PESO OPERACIONAL MÁXIMO 8,1 T, IMPACTO DINÂMICO 16,15 / 9,5 T, LARGURA DE TRABALHO 1,68 M - CHP DIURNO. AF_06/2014</t>
  </si>
  <si>
    <t xml:space="preserve"> 5921 </t>
  </si>
  <si>
    <t>GRADE DE DISCO REBOCÁVEL COM 20 DISCOS 24" X 6 MM COM PNEUS PARA TRANSPORTE - CHP DIURNO. AF_06/2014</t>
  </si>
  <si>
    <t xml:space="preserve"> 5685 </t>
  </si>
  <si>
    <t>ROLO COMPACTADOR VIBRATÓRIO DE UM CILINDRO AÇO LISO, POTÊNCIA 80 HP, PESO OPERACIONAL MÁXIMO 8,1 T, IMPACTO DINÂMICO 16,15 / 9,5 T, LARGURA DE TRABALHO 1,68 M - CHI DIURNO. AF_06/2014</t>
  </si>
  <si>
    <t xml:space="preserve"> 5923 </t>
  </si>
  <si>
    <t>GRADE DE DISCO REBOCÁVEL COM 20 DISCOS 24" X 6 MM COM PNEUS PARA TRANSPORTE - CHI DIURNO. AF_06/2014</t>
  </si>
  <si>
    <t xml:space="preserve"> 00001379 </t>
  </si>
  <si>
    <t>CIMENTO PORTLAND COMPOSTO CP II-32</t>
  </si>
  <si>
    <t xml:space="preserve"> 1.5.3 </t>
  </si>
  <si>
    <t xml:space="preserve"> 96401 </t>
  </si>
  <si>
    <t>EXECUÇÃO DE IMPRIMAÇÃO COM ASFALTO DILUÍDO CM-30. AF_11/2019</t>
  </si>
  <si>
    <t xml:space="preserve"> 00041901 </t>
  </si>
  <si>
    <t>ASFALTO DILUIDO DE PETROLEO CM-30 (COLETADO CAIXA NA ANP ACRESCIDO DE ICMS)</t>
  </si>
  <si>
    <t xml:space="preserve"> 1.6.1 </t>
  </si>
  <si>
    <t xml:space="preserve"> 97667 </t>
  </si>
  <si>
    <t>ELETRODUTO FLEXÍVEL CORRUGADO, PEAD, DN 50 (1 ½)  - FORNECIMENTO E INSTALAÇÃO. AF_04/2016</t>
  </si>
  <si>
    <t>INEL - INSTALAÇÃO ELÉTRICA/ELETRIFICAÇÃO E ILUMINAÇÃO EXTERNA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</si>
  <si>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</si>
  <si>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</si>
  <si>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</si>
  <si>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</si>
  <si>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 xml:space="preserve"> 00039246 </t>
  </si>
  <si>
    <t>ELETRODUTODUTO PEAD FLEXIVEL PAREDE SIMPLES, CORRUGACAO HELICOIDAL, COR PRETA, SEM ROSCA, DE 1 1/2",  PARA CABEAMENTO SUBTERRANEO (NBR 15715)</t>
  </si>
  <si>
    <t xml:space="preserve"> 1.6.2 </t>
  </si>
  <si>
    <t xml:space="preserve"> 101632 </t>
  </si>
  <si>
    <t>RELÉ FOTOELÉTRICO PARA COMANDO DE ILUMINAÇÃO EXTERNA 1000 W - FORNECIMENTO E INSTALAÇÃO. AF_08/2020</t>
  </si>
  <si>
    <t xml:space="preserve"> 00021127 </t>
  </si>
  <si>
    <t>FITA ISOLANTE ADESIVA ANTICHAMA, USO ATE 750 V, EM ROLO DE 19 MM X 5 M</t>
  </si>
  <si>
    <t xml:space="preserve"> 00002510 </t>
  </si>
  <si>
    <t>RELE FOTOELETRICO INTERNO E EXTERNO BIVOLT 1000 W, DE CONECTOR, SEM BASE</t>
  </si>
  <si>
    <t xml:space="preserve"> 1.6.3 </t>
  </si>
  <si>
    <t xml:space="preserve"> 001A_PAV </t>
  </si>
  <si>
    <t>REMOÇÃO DE LUMINARIA PUBLICA</t>
  </si>
  <si>
    <t xml:space="preserve"> 5928 </t>
  </si>
  <si>
    <t>GUINDAUTO HIDRÁULICO, CAPACIDADE MÁXIMA DE CARGA 6200 KG, MOMENTO MÁXIMO DE CARGA 11,7 TM, ALCANCE MÁXIMO HORIZONTAL 9,70 M, INCLUSIVE CAMINHÃO TOCO PBT 16.000 KG, POTÊNCIA DE 189 CV - CHP DIURNO. AF_06/2014</t>
  </si>
  <si>
    <t xml:space="preserve"> 1.6.4 </t>
  </si>
  <si>
    <t xml:space="preserve"> 002_PAV </t>
  </si>
  <si>
    <t>LUMINARIA DE LED PARA ILUMINAÇÃO PUBLICA</t>
  </si>
  <si>
    <t xml:space="preserve"> 88315 </t>
  </si>
  <si>
    <t>SERRALHEIRO COM ENCARGOS COMPLEMENTARES</t>
  </si>
  <si>
    <t xml:space="preserve"> 88317 </t>
  </si>
  <si>
    <t>SOLDADOR COM ENCARGOS COMPLEMENTARES</t>
  </si>
  <si>
    <t xml:space="preserve"> 00042248 </t>
  </si>
  <si>
    <t>LUMINARIA DE LED PARA ILUMINACAO PUBLICA, DE 181 W ATE 239 W, INVOLUCRO EM ALUMINIO OU ACO INOX</t>
  </si>
  <si>
    <t xml:space="preserve"> 00021012 </t>
  </si>
  <si>
    <t>TUBO ACO GALVANIZADO COM COSTURA, CLASSE LEVE, DN 40 MM ( 1 1/2"),  E = 3,00 MM,  *3,48* KG/M (NBR 5580)</t>
  </si>
  <si>
    <t xml:space="preserve"> 00010997 </t>
  </si>
  <si>
    <t>ELETRODO REVESTIDO AWS - E7018, DIAMETRO IGUAL A 4,00 MM</t>
  </si>
  <si>
    <t xml:space="preserve"> 1.6.5 </t>
  </si>
  <si>
    <t xml:space="preserve"> 006_PAV </t>
  </si>
  <si>
    <t>FORNECIMENTO DE CABO MULTIPLEXADO PARA REDE 3X1X16+16MM²</t>
  </si>
  <si>
    <t>CABO MULTIPLEX TRIFÁSICO 16,00M²</t>
  </si>
  <si>
    <t xml:space="preserve"> 1.6.6 </t>
  </si>
  <si>
    <t xml:space="preserve"> 018_PAV </t>
  </si>
  <si>
    <t>CAIXA DE PASSAGEM EM CONCRETO PRE MOLDADO DN 60CM, COM TAMPA, H=60CM - FORNECIMENTO E INSTALAÇÃO</t>
  </si>
  <si>
    <t>LIPR - LIGAÇÕES PREDIAIS ÁGUA/ESGOTO/ENERGIA/TELEFONE</t>
  </si>
  <si>
    <t xml:space="preserve"> 97086 </t>
  </si>
  <si>
    <t>FABRICAÇÃO, MONTAGEM E DESMONTAGEM DE FORMA PARA RADIER, EM MADEIRA SERRADA, 4 UTILIZAÇÕES. AF_09/2017</t>
  </si>
  <si>
    <t xml:space="preserve"> 94970 </t>
  </si>
  <si>
    <t>CONCRETO FCK = 20MPA, TRAÇO 1:2,7:3 (CIMENTO/ AREIA MÉDIA/ BRITA 1)  - PREPARO MECÂNICO COM BETONEIRA 600 L. AF_07/2016</t>
  </si>
  <si>
    <t xml:space="preserve"> 96543 </t>
  </si>
  <si>
    <t>ARMAÇÃO DE BLOCO, VIGA BALDRAME E SAPATA UTILIZANDO AÇO CA-60 DE 5 MM - MONTAGEM. AF_06/2017</t>
  </si>
  <si>
    <t xml:space="preserve"> 89168 </t>
  </si>
  <si>
    <t>(COMPOSIÇÃO REPRESENTATIVA) DO SERVIÇO DE ALVENARIA DE VEDAÇÃO DE BLOCOS VAZADOS DE CERÂMICA DE 9X19X19CM (ESPESSURA 9CM), PARA EDIFICAÇÃO HABITACIONAL UNIFAMILIAR (CASA) E EDIFICAÇÃO PÚBLICA PADRÃO. AF_11/2014</t>
  </si>
  <si>
    <t>PARE - PAREDES/PAINEIS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</si>
  <si>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</si>
  <si>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</si>
  <si>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REVE - REVESTIMENTO E TRATAMENTO DE SUPERFÍCIES</t>
  </si>
  <si>
    <t xml:space="preserve"> 93358 </t>
  </si>
  <si>
    <t>ESCAVAÇÃO MANUAL DE VALA COM PROFUNDIDADE MENOR OU IGUAL A 1,30 M. AF_02/2021</t>
  </si>
  <si>
    <t xml:space="preserve"> 87879 </t>
  </si>
  <si>
    <t>CHAPISCO APLICADO EM ALVENARIAS E ESTRUTURAS DE CONCRETO INTERNAS, COM COLHER DE PEDREIRO.  ARGAMASSA TRAÇO 1:3 COM PREPARO EM BETONEIRA 400L. AF_06/2014</t>
  </si>
  <si>
    <t xml:space="preserve"> 1.6.7 </t>
  </si>
  <si>
    <t xml:space="preserve"> 005_PAV </t>
  </si>
  <si>
    <t>POSTE DE AÇO GALVANIZADO CONICO CONTINUO, RETO, ENGASTADO, H=9M - FORNECIMENTO E INSTALAÇÃO</t>
  </si>
  <si>
    <t xml:space="preserve"> 00000863 </t>
  </si>
  <si>
    <t>CABO DE COBRE NU 35 MM2 MEIO-DURO</t>
  </si>
  <si>
    <t xml:space="preserve"> 00014165 </t>
  </si>
  <si>
    <t>POSTE CONICO CONTINUO EM ACO GALVANIZADO, RETO, ENGASTADO,  H = 9 M, DIAMETRO INFERIOR = *145* MM</t>
  </si>
  <si>
    <t xml:space="preserve"> 00039746 </t>
  </si>
  <si>
    <t>CHUMBADOR DE ACO, 1" X 600 MM, PARA POSTES DE ACO COM BASE, INCLUSO PORCA E ARRUELA</t>
  </si>
  <si>
    <t xml:space="preserve"> 88629 </t>
  </si>
  <si>
    <t>ARGAMASSA TRAÇO 1:3 (EM VOLUME DE CIMENTO E AREIA MÉDIA ÚMIDA), PREPARO MANUAL. AF_08/2019</t>
  </si>
  <si>
    <t xml:space="preserve"> 1.7.2 </t>
  </si>
  <si>
    <t xml:space="preserve"> 92396 </t>
  </si>
  <si>
    <t>EXECUÇÃO DE PASSEIO EM PISO INTERTRAVADO, COM BLOCO RETANGULAR COR NATURAL DE 20 X 10 CM, ESPESSURA 6 CM. AF_12/2015</t>
  </si>
  <si>
    <t xml:space="preserve"> 91277 </t>
  </si>
  <si>
    <t>PLACA VIBRATÓRIA REVERSÍVEL COM MOTOR 4 TEMPOS A GASOLINA, FORÇA CENTRÍFUGA DE 25 KN (2500 KGF), POTÊNCIA 5,5 CV - CHP DIURNO. AF_08/2015</t>
  </si>
  <si>
    <t xml:space="preserve"> 91283 </t>
  </si>
  <si>
    <t>CORTADORA DE PISO COM MOTOR 4 TEMPOS A GASOLINA, POTÊNCIA DE 13 HP, COM DISCO DE CORTE DIAMANTADO SEGMENTADO PARA CONCRETO, DIÂMETRO DE 350 MM, FURO DE 1" (14 X 1") - CHP DIURNO. AF_08/2015</t>
  </si>
  <si>
    <t xml:space="preserve"> 91278 </t>
  </si>
  <si>
    <t>PLACA VIBRATÓRIA REVERSÍVEL COM MOTOR 4 TEMPOS A GASOLINA, FORÇA CENTRÍFUGA DE 25 KN (2500 KGF), POTÊNCIA 5,5 CV - CHI DIURNO. AF_08/2015</t>
  </si>
  <si>
    <t xml:space="preserve"> 91285 </t>
  </si>
  <si>
    <t>CORTADORA DE PISO COM MOTOR 4 TEMPOS A GASOLINA, POTÊNCIA DE 13 HP, COM DISCO DE CORTE DIAMANTADO SEGMENTADO PARA CONCRETO, DIÂMETRO DE 350 MM, FURO DE 1" (14 X 1") - CHI DIURNO. AF_08/2015</t>
  </si>
  <si>
    <t xml:space="preserve"> 88260 </t>
  </si>
  <si>
    <t>CALCETEIRO COM ENCARGOS COMPLEMENTARES</t>
  </si>
  <si>
    <t xml:space="preserve"> 00036155 </t>
  </si>
  <si>
    <t>BLOQUETE/PISO INTERTRAVADO DE CONCRETO - MODELO ONDA/16 FACES/RETANGULAR/TIJOLINHO/PAVER/HOLANDES/PARALELEPIPEDO, 20 CM X 10 CM, E = 6 CM, RESISTENCIA DE 35 MPA (NBR 9781), COR NATURAL</t>
  </si>
  <si>
    <t xml:space="preserve"> 00004741 </t>
  </si>
  <si>
    <t>PO DE PEDRA (POSTO PEDREIRA/FORNECEDOR, SEM FRETE)</t>
  </si>
  <si>
    <t xml:space="preserve"> 1.7.3 </t>
  </si>
  <si>
    <t xml:space="preserve"> 83693 </t>
  </si>
  <si>
    <t>CAIACAO EM MEIO FIO</t>
  </si>
  <si>
    <t xml:space="preserve"> 88310 </t>
  </si>
  <si>
    <t>PINTOR COM ENCARGOS COMPLEMENTARES</t>
  </si>
  <si>
    <t xml:space="preserve"> 00011161 </t>
  </si>
  <si>
    <t>CAL HIDRATADA PARA PINTURA</t>
  </si>
  <si>
    <t xml:space="preserve"> 1.7.4 </t>
  </si>
  <si>
    <t xml:space="preserve"> 009_PAV </t>
  </si>
  <si>
    <t xml:space="preserve"> 91533 </t>
  </si>
  <si>
    <t>COMPACTADOR DE SOLOS DE PERCUSSÃO (SOQUETE) COM MOTOR A GASOLINA 4 TEMPOS, POTÊNCIA 4 CV - CHP DIURNO. AF_08/2015</t>
  </si>
  <si>
    <t xml:space="preserve"> 91534 </t>
  </si>
  <si>
    <t>COMPACTADOR DE SOLOS DE PERCUSSÃO (SOQUETE) COM MOTOR A GASOLINA 4 TEMPOS, POTÊNCIA 4 CV - CHI DIURNO. AF_08/2015</t>
  </si>
  <si>
    <t xml:space="preserve"> 00006079 </t>
  </si>
  <si>
    <t>ARGILA, ARGILA VERMELHA OU ARGILA ARENOSA (RETIRADA NA JAZIDA, SEM TRANSPORTE)</t>
  </si>
  <si>
    <t xml:space="preserve"> 1.7.5 </t>
  </si>
  <si>
    <t xml:space="preserve"> 007_PAV </t>
  </si>
  <si>
    <t>CONJUNTO COM 4 LIXEIRAS, CAPACIDADE 50L, CADA</t>
  </si>
  <si>
    <t>FOMA - FORNECIMENTO DE MATERIAIS E EQUIPAMENTOS</t>
  </si>
  <si>
    <t>CONJUNTO COM 4 LIXEIRAS, COM CAPACIDADE 50L CADA</t>
  </si>
  <si>
    <t xml:space="preserve"> 1.7.6 </t>
  </si>
  <si>
    <t xml:space="preserve"> 008_PAV </t>
  </si>
  <si>
    <t>RELOGIO ELETRONICO COM VISOR DUPLO, FACE MOSTRADOR DE HORA, DATA E TEMPERATURA - COMPLETO</t>
  </si>
  <si>
    <t xml:space="preserve"> 003_PAV </t>
  </si>
  <si>
    <t xml:space="preserve"> 1.8.1 </t>
  </si>
  <si>
    <t xml:space="preserve"> 72947 </t>
  </si>
  <si>
    <t>SINALIZACAO HORIZONTAL COM TINTA RETRORREFLETIVA A BASE DE RESINA ACRILICA COM MICROESFERAS DE VIDRO</t>
  </si>
  <si>
    <t xml:space="preserve"> 5824 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</si>
  <si>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</si>
  <si>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 xml:space="preserve"> 95133 </t>
  </si>
  <si>
    <t>MÁQUINA DEMARCADORA DE FAIXA DE TRÁFEGO À FRIO, AUTOPROPELIDA, POTÊNCIA 38 HP - CHP DIURNO. AF_07/2016</t>
  </si>
  <si>
    <t xml:space="preserve"> 00025972 </t>
  </si>
  <si>
    <t>MICROESFERAS DE VIDRO PARA SINALIZACAO HORIZONTAL VIARIA, TIPO I-B (PREMIX) - NBR 16184</t>
  </si>
  <si>
    <t xml:space="preserve"> 00005318 </t>
  </si>
  <si>
    <t>SOLVENTE DILUENTE A BASE DE AGUARRAS</t>
  </si>
  <si>
    <t>L</t>
  </si>
  <si>
    <t xml:space="preserve"> 00007348 </t>
  </si>
  <si>
    <t>TINTA ACRILICA PREMIUM PARA PISO</t>
  </si>
  <si>
    <t xml:space="preserve"> 00007343 </t>
  </si>
  <si>
    <t>TINTA A BASE DE RESINA ACRILICA, PARA SINALIZACAO HORIZONTAL VIARIA (NBR 11862)</t>
  </si>
  <si>
    <t xml:space="preserve"> 1.8.2 </t>
  </si>
  <si>
    <t xml:space="preserve"> 94990 </t>
  </si>
  <si>
    <t>EXECUÇÃO DE PASSEIO (CALÇADA) OU PISO DE CONCRETO COM CONCRETO MOLDADO IN LOCO, FEITO EM OBRA, ACABAMENTO CONVENCIONAL, NÃO ARMADO. AF_07/2016 - CALÇADAS</t>
  </si>
  <si>
    <t>PISO - PISOS</t>
  </si>
  <si>
    <t xml:space="preserve"> 94964 </t>
  </si>
  <si>
    <t>CONCRETO FCK = 20MPA, TRAÇO 1:2,7:3 (CIMENTO/ AREIA MÉDIA/ BRITA 1)  - PREPARO MECÂNICO COM BETONEIRA 400 L. AF_07/2016</t>
  </si>
  <si>
    <t xml:space="preserve"> 00004460 </t>
  </si>
  <si>
    <t>SARRAFO NAO APARELHADO *2,5 X 10* CM, EM MACARANDUBA, ANGELIM OU EQUIVALENTE DA REGIAO -  BRUTA</t>
  </si>
  <si>
    <t xml:space="preserve"> 00004517 </t>
  </si>
  <si>
    <t>SARRAFO *2,5 X 7,5* CM EM PINUS, MISTA OU EQUIVALENTE DA REGIAO - BRUTA</t>
  </si>
  <si>
    <t xml:space="preserve"> 1.8.4 </t>
  </si>
  <si>
    <t xml:space="preserve"> 74245/001 </t>
  </si>
  <si>
    <t>PINTURA ACRILICA EM PISO CIMENTADO DUAS DEMAOS</t>
  </si>
  <si>
    <t>PINT - PINTURAS</t>
  </si>
  <si>
    <t xml:space="preserve"> 1.8.6 </t>
  </si>
  <si>
    <t>PISO TATIL</t>
  </si>
  <si>
    <t xml:space="preserve"> 00034357 </t>
  </si>
  <si>
    <t>REJUNTE CIMENTICIO, QUALQUER COR</t>
  </si>
  <si>
    <t xml:space="preserve"> 00034353 </t>
  </si>
  <si>
    <t>ARGAMASSA COLANTE AC II</t>
  </si>
  <si>
    <t xml:space="preserve"> 00003731 </t>
  </si>
  <si>
    <t>LADRILHO HIDRAULICO, *20 X 20* CM, E= 2 CM, DADOS, COR NATURAL</t>
  </si>
  <si>
    <t>Composições Auxiliares</t>
  </si>
  <si>
    <t xml:space="preserve"> 87495 </t>
  </si>
  <si>
    <t>ALVENARIA DE VEDAÇÃO DE BLOCOS CERÂMICOS FURADOS NA HORIZONTAL DE 9X19X19CM (ESPESSURA 9CM) DE PAREDES COM ÁREA LÍQUIDA MENOR QUE 6M² SEM VÃOS E ARGAMASSA DE ASSENTAMENTO COM PREPARO EM BETONEIRA. AF_06/2014</t>
  </si>
  <si>
    <t xml:space="preserve"> 87503 </t>
  </si>
  <si>
    <t>ALVENARIA DE VEDAÇÃO DE BLOCOS CERÂMICOS FURADOS NA HORIZONTAL DE 9X19X19CM (ESPESSURA 9CM) DE PAREDES COM ÁREA LÍQUIDA MAIOR OU IGUAL A 6M² SEM VÃOS E ARGAMASSA DE ASSENTAMENTO COM PREPARO EM BETONEIRA. AF_06/2014</t>
  </si>
  <si>
    <t xml:space="preserve"> 87511 </t>
  </si>
  <si>
    <t>ALVENARIA DE VEDAÇÃO DE BLOCOS CERÂMICOS FURADOS NA HORIZONTAL DE 9X19X19CM (ESPESSURA 9CM) DE PAREDES COM ÁREA LÍQUIDA MENOR QUE 6M² COM VÃOS E ARGAMASSA DE ASSENTAMENTO COM PREPARO EM BETONEIRA. AF_06/2014</t>
  </si>
  <si>
    <t xml:space="preserve"> 87519 </t>
  </si>
  <si>
    <t>ALVENARIA DE VEDAÇÃO DE BLOCOS CERÂMICOS FURADOS NA HORIZONTAL DE 9X19X19CM (ESPESSURA 9CM) DE PAREDES COM ÁREA LÍQUIDA MAIOR OU IGUAL A 6M² COM VÃOS E ARGAMASSA DE ASSENTAMENTO COM PREPARO EM BETONEIRA. AF_06/2014</t>
  </si>
  <si>
    <t xml:space="preserve"> 87529 </t>
  </si>
  <si>
    <t>MASSA ÚNICA, PARA RECEBIMENTO DE PINTURA, EM ARGAMASSA TRAÇO 1:2:8, PREPARO MECÂNICO COM BETONEIRA 400L, APLICADA MANUALMENTE EM FACES INTERNAS DE PAREDES, ESPESSURA DE 20MM, COM EXECUÇÃO DE TALISCAS. AF_06/2014</t>
  </si>
  <si>
    <t xml:space="preserve"> 87527 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</si>
  <si>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</si>
  <si>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 xml:space="preserve"> 87531 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</si>
  <si>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</si>
  <si>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 xml:space="preserve"> 88238 </t>
  </si>
  <si>
    <t>AJUDANTE DE ARMADOR COM ENCARGOS COMPLEMENTARES</t>
  </si>
  <si>
    <t xml:space="preserve"> 95308 </t>
  </si>
  <si>
    <t>CURSO DE CAPACITAÇÃO PARA AJUDANTE DE ARMADOR (ENCARGOS COMPLEMENTARES) - HORISTA</t>
  </si>
  <si>
    <t xml:space="preserve"> 00006114 </t>
  </si>
  <si>
    <t>AJUDANTE DE ARMADOR</t>
  </si>
  <si>
    <t>Mão de Obra</t>
  </si>
  <si>
    <t xml:space="preserve"> 00037370 </t>
  </si>
  <si>
    <t>ALIMENTACAO - HORISTA (COLETADO CAIXA)</t>
  </si>
  <si>
    <t>Outros</t>
  </si>
  <si>
    <t xml:space="preserve"> 00043489 </t>
  </si>
  <si>
    <t>EPI - FAMILIA PEDREIRO - HORISTA (ENCARGOS COMPLEMENTARES - COLETADO CAIXA)</t>
  </si>
  <si>
    <t>Equipamento</t>
  </si>
  <si>
    <t xml:space="preserve"> 00037372 </t>
  </si>
  <si>
    <t>EXAMES - HORISTA (COLETADO CAIXA)</t>
  </si>
  <si>
    <t xml:space="preserve"> 00043465 </t>
  </si>
  <si>
    <t>FERRAMENTAS - FAMILIA PEDREIRO - HORISTA (ENCARGOS COMPLEMENTARES - COLETADO CAIXA)</t>
  </si>
  <si>
    <t xml:space="preserve"> 00037373 </t>
  </si>
  <si>
    <t>SEGURO - HORISTA (COLETADO CAIXA)</t>
  </si>
  <si>
    <t>Taxas</t>
  </si>
  <si>
    <t xml:space="preserve"> 00037371 </t>
  </si>
  <si>
    <t>TRANSPORTE - HORISTA (COLETADO CAIXA)</t>
  </si>
  <si>
    <t>Serviços</t>
  </si>
  <si>
    <t xml:space="preserve"> 88239 </t>
  </si>
  <si>
    <t>AJUDANTE DE CARPINTEIRO COM ENCARGOS COMPLEMENTARES</t>
  </si>
  <si>
    <t xml:space="preserve"> 95309 </t>
  </si>
  <si>
    <t>CURSO DE CAPACITAÇÃO PARA AJUDANTE DE CARPINTEIRO (ENCARGOS COMPLEMENTARES) - HORISTA</t>
  </si>
  <si>
    <t xml:space="preserve"> 00006117 </t>
  </si>
  <si>
    <t>CARPINTEIRO AUXILIAR</t>
  </si>
  <si>
    <t xml:space="preserve"> 00043483 </t>
  </si>
  <si>
    <t>EPI - FAMILIA CARPINTEIRO DE FORMAS - HORISTA (ENCARGOS COMPLEMENTARES - COLETADO CAIXA)</t>
  </si>
  <si>
    <t xml:space="preserve"> 00043459 </t>
  </si>
  <si>
    <t>FERRAMENTAS - FAMILIA CARPINTEIRO DE FORMAS - HORISTA (ENCARGOS COMPLEMENTARES - COLETADO CAIXA)</t>
  </si>
  <si>
    <t xml:space="preserve"> 95313 </t>
  </si>
  <si>
    <t>CURSO DE CAPACITAÇÃO PARA AJUDANTE ESPECIALIZADO (ENCARGOS COMPLEMENTARES) - HORISTA</t>
  </si>
  <si>
    <t xml:space="preserve"> 00000242 </t>
  </si>
  <si>
    <t>AJUDANTE ESPECIALIZADO</t>
  </si>
  <si>
    <t xml:space="preserve"> 00043491 </t>
  </si>
  <si>
    <t>EPI - FAMILIA SERVENTE - HORISTA (ENCARGOS COMPLEMENTARES - COLETADO CAIXA)</t>
  </si>
  <si>
    <t xml:space="preserve"> 00043467 </t>
  </si>
  <si>
    <t>FERRAMENTAS - FAMILIA SERVENTE - HORISTA (ENCARGOS COMPLEMENTARES - COLETADO CAIXA)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</si>
  <si>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</si>
  <si>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</si>
  <si>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 xml:space="preserve"> 00007266 </t>
  </si>
  <si>
    <t>BLOCO CERAMICO VAZADO PARA ALVENARIA DE VEDACAO, DE 9 X 19 X 19 CM (L X A X C)</t>
  </si>
  <si>
    <t>MIL</t>
  </si>
  <si>
    <t xml:space="preserve"> 00037395 </t>
  </si>
  <si>
    <t>PINO DE ACO COM FURO, HASTE = 27 MM (ACAO DIRETA)</t>
  </si>
  <si>
    <t>CENTO</t>
  </si>
  <si>
    <t xml:space="preserve"> 00034557 </t>
  </si>
  <si>
    <t>TELA DE ACO SOLDADA GALVANIZADA/ZINCADA PARA ALVENARIA, FIO D = *1,20 A 1,70* MM, MALHA 15 X 15 MM, (C X L) *50 X 7,5* CM</t>
  </si>
  <si>
    <t xml:space="preserve"> 88830 </t>
  </si>
  <si>
    <t>BETONEIRA CAPACIDADE NOMINAL DE 400 L, CAPACIDADE DE MISTURA 280 L, MOTOR ELÉTRICO TRIFÁSICO POTÊNCIA DE 2 CV, SEM CARREGADOR - CHP DIURNO. AF_10/2014</t>
  </si>
  <si>
    <t xml:space="preserve"> 88831 </t>
  </si>
  <si>
    <t>BETONEIRA CAPACIDADE NOMINAL DE 400 L, CAPACIDADE DE MISTURA 280 L, MOTOR ELÉTRICO TRIFÁSICO POTÊNCIA DE 2 CV, SEM CARREGADOR - CHI DIURNO. AF_10/2014</t>
  </si>
  <si>
    <t xml:space="preserve"> 88377 </t>
  </si>
  <si>
    <t>OPERADOR DE BETONEIRA ESTACIONÁRIA/MISTURADOR COM ENCARGOS COMPLEMENTARES</t>
  </si>
  <si>
    <t xml:space="preserve"> 00001106 </t>
  </si>
  <si>
    <t>CAL HIDRATADA CH-I PARA ARGAMASSAS</t>
  </si>
  <si>
    <t xml:space="preserve"> 87313 </t>
  </si>
  <si>
    <t>ARGAMASSA TRAÇO 1:3 (EM VOLUME DE CIMENTO E AREIA GROSSA ÚMIDA) PARA CHAPISCO CONVENCIONAL, PREPARO MECÂNICO COM BETONEIRA 400 L. AF_08/2019</t>
  </si>
  <si>
    <t xml:space="preserve"> 00000367 </t>
  </si>
  <si>
    <t>AREIA GROSSA - POSTO JAZIDA/FORNECEDOR (RETIRADO NA JAZIDA, SEM TRANSPORTE)</t>
  </si>
  <si>
    <t xml:space="preserve"> 88245 </t>
  </si>
  <si>
    <t>ARMADOR COM ENCARGOS COMPLEMENTARES</t>
  </si>
  <si>
    <t xml:space="preserve"> 95314 </t>
  </si>
  <si>
    <t>CURSO DE CAPACITAÇÃO PARA ARMADOR (ENCARGOS COMPLEMENTARES) - HORISTA</t>
  </si>
  <si>
    <t xml:space="preserve"> 00000378 </t>
  </si>
  <si>
    <t>ARMADOR</t>
  </si>
  <si>
    <t xml:space="preserve"> 92791 </t>
  </si>
  <si>
    <t>CORTE E DOBRA DE AÇO CA-60, DIÂMETRO DE 5,0 MM, UTILIZADO EM ESTRUTURAS DIVERSAS, EXCETO LAJES. AF_12/2015</t>
  </si>
  <si>
    <t xml:space="preserve"> 00043132 </t>
  </si>
  <si>
    <t>ARAME RECOZIDO 16 BWG, D = 1,65 MM (0,016 KG/M) OU 18 BWG, D = 1,25 MM (0,01 KG/M)</t>
  </si>
  <si>
    <t xml:space="preserve"> 00039017 </t>
  </si>
  <si>
    <t>ESPACADOR / DISTANCIADOR CIRCULAR COM ENTRADA LATERAL, EM PLASTICO, PARA VERGALHAO *4,2 A 12,5* MM, COBRIMENTO 20 MM</t>
  </si>
  <si>
    <t xml:space="preserve"> 95316 </t>
  </si>
  <si>
    <t>CURSO DE CAPACITAÇÃO PARA AUXILIAR DE ELETRICISTA (ENCARGOS COMPLEMENTARES) - HORISTA</t>
  </si>
  <si>
    <t xml:space="preserve"> 00000247 </t>
  </si>
  <si>
    <t>AJUDANTE DE ELETRICISTA</t>
  </si>
  <si>
    <t xml:space="preserve"> 00043484 </t>
  </si>
  <si>
    <t>EPI - FAMILIA ELETRICISTA - HORISTA (ENCARGOS COMPLEMENTARES - COLETADO CAIXA)</t>
  </si>
  <si>
    <t xml:space="preserve"> 00043460 </t>
  </si>
  <si>
    <t>FERRAMENTAS - FAMILIA ELETRICISTA - HORISTA (ENCARGOS COMPLEMENTARES - COLETADO CAIXA)</t>
  </si>
  <si>
    <t xml:space="preserve"> 95322 </t>
  </si>
  <si>
    <t>CURSO DE CAPACITAÇÃO PARA AUXILIAR DE TOPÓGRAFO (ENCARGOS COMPLEMENTARES) - HORISTA</t>
  </si>
  <si>
    <t xml:space="preserve"> 00000244 </t>
  </si>
  <si>
    <t>AUXILIAR DE TOPOGRAFO</t>
  </si>
  <si>
    <t xml:space="preserve"> 00043493 </t>
  </si>
  <si>
    <t>EPI - FAMILIA TOPOGRAFO - HORISTA (ENCARGOS COMPLEMENTARES - COLETADO CAIXA)</t>
  </si>
  <si>
    <t xml:space="preserve"> 00043469 </t>
  </si>
  <si>
    <t>FERRAMENTAS - FAMILIA TOPOGRAFO - HORISTA (ENCARGOS COMPLEMENTARES - COLETADO CAIXA)</t>
  </si>
  <si>
    <t xml:space="preserve"> 88826 </t>
  </si>
  <si>
    <t>BETONEIRA CAPACIDADE NOMINAL DE 400 L, CAPACIDADE DE MISTURA 280 L, MOTOR ELÉTRICO TRIFÁSICO POTÊNCIA DE 2 CV, SEM CARREGADOR - DEPRECIAÇÃO. AF_10/2014</t>
  </si>
  <si>
    <t xml:space="preserve"> 88827 </t>
  </si>
  <si>
    <t>BETONEIRA CAPACIDADE NOMINAL DE 400 L, CAPACIDADE DE MISTURA 280 L, MOTOR ELÉTRICO TRIFÁSICO POTÊNCIA DE 2 CV, SEM CARREGADOR - JUROS. AF_10/2014</t>
  </si>
  <si>
    <t xml:space="preserve"> 88828 </t>
  </si>
  <si>
    <t>BETONEIRA CAPACIDADE NOMINAL DE 400 L, CAPACIDADE DE MISTURA 280 L, MOTOR ELÉTRICO TRIFÁSICO POTÊNCIA DE 2 CV, SEM CARREGADOR - MANUTENÇÃO. AF_10/2014</t>
  </si>
  <si>
    <t xml:space="preserve"> 88829 </t>
  </si>
  <si>
    <t>BETONEIRA CAPACIDADE NOMINAL DE 400 L, CAPACIDADE DE MISTURA 280 L, MOTOR ELÉTRICO TRIFÁSICO POTÊNCIA DE 2 CV, SEM CARREGADOR - MATERIAIS NA OPERAÇÃO. AF_10/2014</t>
  </si>
  <si>
    <t xml:space="preserve"> 00010535 </t>
  </si>
  <si>
    <t>BETONEIRA CAPACIDADE NOMINAL 400 L, CAPACIDADE DE MISTURA  280 L, MOTOR ELETRICO TRIFASICO 220/380 V POTENCIA 2 CV, SEM CARREGADOR</t>
  </si>
  <si>
    <t xml:space="preserve"> 00002705 </t>
  </si>
  <si>
    <t>ENERGIA ELETRICA ATE 2000 KWH INDUSTRIAL, SEM DEMANDA</t>
  </si>
  <si>
    <t>KW/H</t>
  </si>
  <si>
    <t xml:space="preserve"> 89226 </t>
  </si>
  <si>
    <t>BETONEIRA CAPACIDADE NOMINAL DE 600 L, CAPACIDADE DE MISTURA 360 L, MOTOR ELÉTRICO TRIFÁSICO POTÊNCIA DE 4 CV, SEM CARREGADOR - CHI DIURNO. AF_11/2014</t>
  </si>
  <si>
    <t xml:space="preserve"> 89222 </t>
  </si>
  <si>
    <t>BETONEIRA CAPACIDADE NOMINAL DE 600 L, CAPACIDADE DE MISTURA 360 L, MOTOR ELÉTRICO TRIFÁSICO POTÊNCIA DE 4 CV, SEM CARREGADOR - JUROS. AF_11/2014</t>
  </si>
  <si>
    <t xml:space="preserve"> 89221 </t>
  </si>
  <si>
    <t>BETONEIRA CAPACIDADE NOMINAL DE 600 L, CAPACIDADE DE MISTURA 360 L, MOTOR ELÉTRICO TRIFÁSICO POTÊNCIA DE 4 CV, SEM CARREGADOR - DEPRECIAÇÃO. AF_11/2014</t>
  </si>
  <si>
    <t xml:space="preserve"> 89225 </t>
  </si>
  <si>
    <t>BETONEIRA CAPACIDADE NOMINAL DE 600 L, CAPACIDADE DE MISTURA 360 L, MOTOR ELÉTRICO TRIFÁSICO POTÊNCIA DE 4 CV, SEM CARREGADOR - CHP DIURNO. AF_11/2014</t>
  </si>
  <si>
    <t xml:space="preserve"> 89223 </t>
  </si>
  <si>
    <t>BETONEIRA CAPACIDADE NOMINAL DE 600 L, CAPACIDADE DE MISTURA 360 L, MOTOR ELÉTRICO TRIFÁSICO POTÊNCIA DE 4 CV, SEM CARREGADOR - MANUTENÇÃO. AF_11/2014</t>
  </si>
  <si>
    <t xml:space="preserve"> 89224 </t>
  </si>
  <si>
    <t>BETONEIRA CAPACIDADE NOMINAL DE 600 L, CAPACIDADE DE MISTURA 360 L, MOTOR ELÉTRICO TRIFÁSICO POTÊNCIA DE 4 CV, SEM CARREGADOR - MATERIAIS NA OPERAÇÃO. AF_11/2014</t>
  </si>
  <si>
    <t xml:space="preserve"> 00036397 </t>
  </si>
  <si>
    <t>BETONEIRA, CAPACIDADE NOMINAL 600 L, CAPACIDADE DE MISTURA  360L, MOTOR ELETRICO TRIFASICO 220/380V, POTENCIA 4CV, EXCLUSO CARREGADOR</t>
  </si>
  <si>
    <t xml:space="preserve"> 95328 </t>
  </si>
  <si>
    <t>CURSO DE CAPACITAÇÃO PARA CALCETEIRO (ENCARGOS COMPLEMENTARES) - HORISTA</t>
  </si>
  <si>
    <t xml:space="preserve"> 00004759 </t>
  </si>
  <si>
    <t>CALCETEIRO</t>
  </si>
  <si>
    <t xml:space="preserve"> 92140 </t>
  </si>
  <si>
    <t>CAMINHONETE CABINE SIMPLES COM MOTOR 1.6 FLEX, CÂMBIO MANUAL, POTÊNCIA 101/104 CV, 2 PORTAS - DEPRECIAÇÃO. AF_11/2015</t>
  </si>
  <si>
    <t xml:space="preserve"> 92141 </t>
  </si>
  <si>
    <t>CAMINHONETE CABINE SIMPLES COM MOTOR 1.6 FLEX, CÂMBIO MANUAL, POTÊNCIA 101/104 CV, 2 PORTAS - JUROS. AF_11/2015</t>
  </si>
  <si>
    <t xml:space="preserve"> 92142 </t>
  </si>
  <si>
    <t>CAMINHONETE CABINE SIMPLES COM MOTOR 1.6 FLEX, CÂMBIO MANUAL, POTÊNCIA 101/104 CV, 2 PORTAS - IMPOSTOS E SEGUROS. AF_11/2015</t>
  </si>
  <si>
    <t xml:space="preserve"> 92143 </t>
  </si>
  <si>
    <t>CAMINHONETE CABINE SIMPLES COM MOTOR 1.6 FLEX, CÂMBIO MANUAL, POTÊNCIA 101/104 CV, 2 PORTAS - MANUTENÇÃO. AF_11/2015</t>
  </si>
  <si>
    <t xml:space="preserve"> 92144 </t>
  </si>
  <si>
    <t>CAMINHONETE CABINE SIMPLES COM MOTOR 1.6 FLEX, CÂMBIO MANUAL, POTÊNCIA 101/104 CV, 2 PORTAS - MATERIAIS NA OPERAÇÃO. AF_11/2015</t>
  </si>
  <si>
    <t xml:space="preserve"> 88284 </t>
  </si>
  <si>
    <t>MOTORISTA DE VEIÍCULO LEVE COM ENCARGOS COMPLEMENTARES</t>
  </si>
  <si>
    <t xml:space="preserve"> 00013617 </t>
  </si>
  <si>
    <t>PICAPE CABINE SIMPLES COM MOTOR 1.6 FLEX, CAMBIO MANUAL, POTENCIA 101/104 CV, 2 PORTAS</t>
  </si>
  <si>
    <t xml:space="preserve"> 00004222 </t>
  </si>
  <si>
    <t>GASOLINA COMUM</t>
  </si>
  <si>
    <t xml:space="preserve"> 91381 </t>
  </si>
  <si>
    <t>CAMINHÃO BASCULANTE 10 M3, TRUCADO CABINE SIMPLES, PESO BRUTO TOTAL 23.000 KG, CARGA ÚTIL MÁXIMA 15.935 KG, DISTÂNCIA ENTRE EIXOS 4,80 M, POTÊNCIA 230 CV INCLUSIVE CAÇAMBA METÁLICA - JUROS. AF_06/2014</t>
  </si>
  <si>
    <t xml:space="preserve"> 91380 </t>
  </si>
  <si>
    <t>CAMINHÃO BASCULANTE 10 M3, TRUCADO CABINE SIMPLES, PESO BRUTO TOTAL 23.000 KG, CARGA ÚTIL MÁXIMA 15.935 KG, DISTÂNCIA ENTRE EIXOS 4,80 M, POTÊNCIA 230 CV INCLUSIVE CAÇAMBA METÁLICA - DEPRECIAÇÃO. AF_06/2014</t>
  </si>
  <si>
    <t xml:space="preserve"> 91382 </t>
  </si>
  <si>
    <t>CAMINHÃO BASCULANTE 10 M3, TRUCADO CABINE SIMPLES, PESO BRUTO TOTAL 23.000 KG, CARGA ÚTIL MÁXIMA 15.935 KG, DISTÂNCIA ENTRE EIXOS 4,80 M, POTÊNCIA 230 CV INCLUSIVE CAÇAMBA METÁLICA - IMPOSTOS E SEGUROS. AF_06/2014</t>
  </si>
  <si>
    <t xml:space="preserve"> 88281 </t>
  </si>
  <si>
    <t>MOTORISTA DE BASCULANTE COM ENCARGOS COMPLEMENTARES</t>
  </si>
  <si>
    <t xml:space="preserve"> 91383 </t>
  </si>
  <si>
    <t>CAMINHÃO BASCULANTE 10 M3, TRUCADO CABINE SIMPLES, PESO BRUTO TOTAL 23.000 KG, CARGA ÚTIL MÁXIMA 15.935 KG, DISTÂNCIA ENTRE EIXOS 4,80 M, POTÊNCIA 230 CV INCLUSIVE CAÇAMBA METÁLICA - MANUTENÇÃO. AF_06/2014</t>
  </si>
  <si>
    <t xml:space="preserve"> 91384 </t>
  </si>
  <si>
    <t>CAMINHÃO BASCULANTE 10 M3, TRUCADO CABINE SIMPLES, PESO BRUTO TOTAL 23.000 KG, CARGA ÚTIL MÁXIMA 15.935 KG, DISTÂNCIA ENTRE EIXOS 4,80 M, POTÊNCIA 230 CV INCLUSIVE CAÇAMBA METÁLICA - MATERIAIS NA OPERAÇÃO. AF_06/2014</t>
  </si>
  <si>
    <t xml:space="preserve"> 00037734 </t>
  </si>
  <si>
    <t>CACAMBA METALICA BASCULANTE COM CAPACIDADE DE 10 M3 (INCLUI MONTAGEM, NAO INCLUI CAMINHAO)</t>
  </si>
  <si>
    <t xml:space="preserve"> 00037747 </t>
  </si>
  <si>
    <t>CAMINHAO TRUCADO, PESO BRUTO TOTAL 23000 KG, CARGA UTIL MAXIMA 15935 KG, DISTANCIA ENTRE EIXOS 4,80 M, POTENCIA 230 CV (INCLUI CABINE E CHASSI, NAO INCLUI CARROCERIA)</t>
  </si>
  <si>
    <t xml:space="preserve"> 00004221 </t>
  </si>
  <si>
    <t>OLEO DIESEL COMBUSTIVEL COMUM</t>
  </si>
  <si>
    <t xml:space="preserve"> 92237 </t>
  </si>
  <si>
    <t>CAMINHÃO DE TRANSPORTE DE MATERIAL ASFÁLTICO 20.000 L, COM CAVALO MECÂNICO DE CAPACIDADE MÁXIMA DE TRAÇÃO COMBINADO DE 45.000 KG, POTÊNCIA 330 CV, INCLUSIVE TANQUE DE ASFALTO COM MAÇARICO - DEPRECIAÇÃO. AF_12/2015</t>
  </si>
  <si>
    <t xml:space="preserve"> 92238 </t>
  </si>
  <si>
    <t>CAMINHÃO DE TRANSPORTE DE MATERIAL ASFÁLTICO 20.000 L, COM CAVALO MECÂNICO DE CAPACIDADE MÁXIMA DE TRAÇÃO COMBINADO DE 45.000 KG, POTÊNCIA 330 CV, INCLUSIVE TANQUE DE ASFALTO COM MAÇARICO - JUROS. AF_12/2015</t>
  </si>
  <si>
    <t xml:space="preserve"> 92239 </t>
  </si>
  <si>
    <t>CAMINHÃO DE TRANSPORTE DE MATERIAL ASFÁLTICO 20.000 L, COM CAVALO MECÂNICO DE CAPACIDADE MÁXIMA DE TRAÇÃO COMBINADO DE 45.000 KG, POTÊNCIA 330 CV, INCLUSIVE TANQUE DE ASFALTO COM MAÇARICO - IMPOSTOS E SEGUROS. AF_12/2015</t>
  </si>
  <si>
    <t xml:space="preserve"> 88283 </t>
  </si>
  <si>
    <t>MOTORISTA DE CAMINHÃO E CARRETA COM ENCARGOS COMPLEMENTARES</t>
  </si>
  <si>
    <t xml:space="preserve"> 92240 </t>
  </si>
  <si>
    <t>CAMINHÃO DE TRANSPORTE DE MATERIAL ASFÁLTICO 20.000 L, COM CAVALO MECÂNICO DE CAPACIDADE MÁXIMA DE TRAÇÃO COMBINADO DE 45.000 KG, POTÊNCIA 330 CV, INCLUSIVE TANQUE DE ASFALTO COM MAÇARICO - MANUTENÇÃO. AF_12/2015</t>
  </si>
  <si>
    <t xml:space="preserve"> 92241 </t>
  </si>
  <si>
    <t>CAMINHÃO DE TRANSPORTE DE MATERIAL ASFÁLTICO 20.000 L, COM CAVALO MECÂNICO DE CAPACIDADE MÁXIMA DE TRAÇÃO COMBINADO DE 45.000 KG, POTÊNCIA 330 CV, INCLUSIVE TANQUE DE ASFALTO COM MAÇARICO - MATERIAIS NA OPERAÇÃO. AF_12/2015</t>
  </si>
  <si>
    <t xml:space="preserve"> 00037763 </t>
  </si>
  <si>
    <t>CAVALO MECANICO TRACAO 4X2, PESO BRUTO TOTAL 16000 KG, CAPACIDADE MAXIMA DE TRACAO *45000* KG, DISTANCIA ENTRE EIXOS *3,56* M, POTENCIA *330* CV (INCLUI CABINE E CHASSI, NAO INCLUI SEMIRREBOQUE)</t>
  </si>
  <si>
    <t xml:space="preserve"> 00025014 </t>
  </si>
  <si>
    <t>TANQUE DE ASFALTO ESTACIONARIO COM MACARICO, CAPACIDADE 20.000 L</t>
  </si>
  <si>
    <t xml:space="preserve"> 91640 </t>
  </si>
  <si>
    <t>CAMINHÃO DE TRANSPORTE DE MATERIAL ASFÁLTICO 30.000 L, COM CAVALO MECÂNICO DE CAPACIDADE MÁXIMA DE TRAÇÃO COMBINADO DE 66.000 KG, POTÊNCIA 360 CV, INCLUSIVE TANQUE DE ASFALTO COM SERPENTINA - DEPRECIAÇÃO. AF_08/2015</t>
  </si>
  <si>
    <t xml:space="preserve"> 91641 </t>
  </si>
  <si>
    <t>CAMINHÃO DE TRANSPORTE DE MATERIAL ASFÁLTICO 30.000 L, COM CAVALO MECÂNICO DE CAPACIDADE MÁXIMA DE TRAÇÃO COMBINADO DE 66.000 KG, POTÊNCIA 360 CV, INCLUSIVE TANQUE DE ASFALTO COM SERPENTINA - JUROS. AF_08/2015</t>
  </si>
  <si>
    <t xml:space="preserve"> 91642 </t>
  </si>
  <si>
    <t>CAMINHÃO DE TRANSPORTE DE MATERIAL ASFÁLTICO 30.000 L, COM CAVALO MECÂNICO DE CAPACIDADE MÁXIMA DE TRAÇÃO COMBINADO DE 66.000 KG, POTÊNCIA 360 CV, INCLUSIVE TANQUE DE ASFALTO COM SERPENTINA - IMPOSTOS E SEGUROS. AF_08/2015</t>
  </si>
  <si>
    <t xml:space="preserve"> 91643 </t>
  </si>
  <si>
    <t>CAMINHÃO DE TRANSPORTE DE MATERIAL ASFÁLTICO 30.000 L, COM CAVALO MECÂNICO DE CAPACIDADE MÁXIMA DE TRAÇÃO COMBINADO DE 66.000 KG, POTÊNCIA 360 CV, INCLUSIVE TANQUE DE ASFALTO COM SERPENTINA - MANUTENÇÃO. AF_08/2015</t>
  </si>
  <si>
    <t xml:space="preserve"> 91644 </t>
  </si>
  <si>
    <t>CAMINHÃO DE TRANSPORTE DE MATERIAL ASFÁLTICO 30.000 L, COM CAVALO MECÂNICO DE CAPACIDADE MÁXIMA DE TRAÇÃO COMBINADO DE 66.000 KG, POTÊNCIA 360 CV, INCLUSIVE TANQUE DE ASFALTO COM SERPENTINA - MATERIAIS NA OPERAÇÃO. AF_08/2015</t>
  </si>
  <si>
    <t xml:space="preserve"> 00013215 </t>
  </si>
  <si>
    <t>CAVALO MECANICO TRACAO 6X2, PESO BRUTO TOTAL COMBINADO 56000 KG, CAPACIDADE MAXIMA DE TRACAO *66000* KG, POTENCIA *360* CV (INCLUI CABINE E CHASSI, NAO INCLUI SEMIRREBOQUE)</t>
  </si>
  <si>
    <t xml:space="preserve"> 00014405 </t>
  </si>
  <si>
    <t>TANQUE DE ASFALTO ESTACIONARIO COM SERPENTINA, CAPACIDADE 30.000 L</t>
  </si>
  <si>
    <t xml:space="preserve"> 91396 </t>
  </si>
  <si>
    <t>CAMINHÃO PIPA 10.000 L TRUCADO, PESO BRUTO TOTAL 23.000 KG, CARGA ÚTIL MÁXIMA 15.935 KG, DISTÂNCIA ENTRE EIXOS 4,8 M, POTÊNCIA 230 CV, INCLUSIVE TANQUE DE AÇO PARA TRANSPORTE DE ÁGUA - DEPRECIAÇÃO. AF_06/2014</t>
  </si>
  <si>
    <t xml:space="preserve"> 91397 </t>
  </si>
  <si>
    <t>CAMINHÃO PIPA 10.000 L TRUCADO, PESO BRUTO TOTAL 23.000 KG, CARGA ÚTIL MÁXIMA 15.935 KG, DISTÂNCIA ENTRE EIXOS 4,8 M, POTÊNCIA 230 CV, INCLUSIVE TANQUE DE AÇO PARA TRANSPORTE DE ÁGUA - JUROS. AF_06/2014</t>
  </si>
  <si>
    <t xml:space="preserve"> 91398 </t>
  </si>
  <si>
    <t>CAMINHÃO PIPA 10.000 L TRUCADO, PESO BRUTO TOTAL 23.000 KG, CARGA ÚTIL MÁXIMA 15.935 KG, DISTÂNCIA ENTRE EIXOS 4,8 M, POTÊNCIA 230 CV, INCLUSIVE TANQUE DE AÇO PARA TRANSPORTE DE ÁGUA - IMPOSTOS E SEGUROS. AF_06/2014</t>
  </si>
  <si>
    <t xml:space="preserve"> 88282 </t>
  </si>
  <si>
    <t>MOTORISTA DE CAMINHÃO COM ENCARGOS COMPLEMENTARES</t>
  </si>
  <si>
    <t xml:space="preserve"> 5763 </t>
  </si>
  <si>
    <t>CAMINHÃO PIPA 10.000 L TRUCADO, PESO BRUTO TOTAL 23.000 KG, CARGA ÚTIL MÁXIMA 15.935 KG, DISTÂNCIA ENTRE EIXOS 4,8 M, POTÊNCIA 230 CV, INCLUSIVE TANQUE DE AÇO PARA TRANSPORTE DE ÁGUA - MANUTENÇÃO. AF_06/2014</t>
  </si>
  <si>
    <t xml:space="preserve"> 53831 </t>
  </si>
  <si>
    <t>CAMINHÃO PIPA 10.000 L TRUCADO, PESO BRUTO TOTAL 23.000 KG, CARGA ÚTIL MÁXIMA 15.935 KG, DISTÂNCIA ENTRE EIXOS 4,8 M, POTÊNCIA 230 CV, INCLUSIVE TANQUE DE AÇO PARA TRANSPORTE DE ÁGUA - MATERIAIS NA OPERAÇÃO. AF_06/2014</t>
  </si>
  <si>
    <t xml:space="preserve"> 00037736 </t>
  </si>
  <si>
    <t>TANQUE DE ACO CARBONO NAO REVESTIDO, PARA TRANSPORTE DE AGUA COM CAPACIDADE DE 10 M3, COM BOMBA CENTRIFUGA POR TOMADA DE FORCA, VAZAO MAXIMA *75* M3/H (INCLUI MONTAGEM, NAO INCLUI CAMINHAO)</t>
  </si>
  <si>
    <t xml:space="preserve"> 5705 </t>
  </si>
  <si>
    <t>CAMINHÃO TOCO, PBT 16.000 KG, CARGA ÚTIL MÁX. 10.685 KG, DIST. ENTRE EIXOS 4,8 M, POTÊNCIA 189 CV, INCLUSIVE CARROCERIA FIXA ABERTA DE MADEIRA P/ TRANSPORTE GERAL DE CARGA SECA, DIMEN. APROX. 2,5 X 7,00 X 0,50 M - MANUTENÇÃO. AF_06/2014</t>
  </si>
  <si>
    <t xml:space="preserve"> 53797 </t>
  </si>
  <si>
    <t>CAMINHÃO TOCO, PBT 16.000 KG, CARGA ÚTIL MÁX. 10.685 KG, DIST. ENTRE EIXOS 4,8 M, POTÊNCIA 189 CV, INCLUSIVE CARROCERIA FIXA ABERTA DE MADEIRA P/ TRANSPORTE GERAL DE CARGA SECA, DIMEN. APROX. 2,5 X 7,00 X 0,50 M - MATERIAIS NA OPERAÇÃO. AF_06/2014</t>
  </si>
  <si>
    <t xml:space="preserve"> 89264 </t>
  </si>
  <si>
    <t>CAMINHÃO TOCO, PBT 16.000 KG, CARGA ÚTIL MÁX. 10.685 KG, DIST. ENTRE EIXOS 4,8 M, POTÊNCIA 189 CV, INCLUSIVE CARROCERIA FIXA ABERTA DE MADEIRA P/ TRANSPORTE GERAL DE CARGA SECA, DIMEN. APROX. 2,5 X 7,00 X 0,50 M - DEPRECIAÇÃO. AF_06/2014</t>
  </si>
  <si>
    <t xml:space="preserve"> 89265 </t>
  </si>
  <si>
    <t>CAMINHÃO TOCO, PBT 16.000 KG, CARGA ÚTIL MÁX. 10.685 KG, DIST. ENTRE EIXOS 4,8 M, POTÊNCIA 189 CV, INCLUSIVE CARROCERIA FIXA ABERTA DE MADEIRA P/ TRANSPORTE GERAL DE CARGA SECA, DIMEN. APROX. 2,5 X 7,00 X 0,50 M - JUROS. AF_06/2014</t>
  </si>
  <si>
    <t xml:space="preserve"> 89266 </t>
  </si>
  <si>
    <t>CAMINHÃO TOCO, PBT 16.000 KG, CARGA ÚTIL MÁX. 10.685 KG, DIST. ENTRE EIXOS 4,8 M, POTÊNCIA 189 CV, INCLUSIVE CARROCERIA FIXA ABERTA DE MADEIRA P/ TRANSPORTE GERAL DE CARGA SECA, DIMEN. APROX. 2,5 X 7,00 X 0,50 M - IMPOSTOS E SEGUROS. AF_06/2014</t>
  </si>
  <si>
    <t xml:space="preserve"> 00037761 </t>
  </si>
  <si>
    <t>CAMINHAO TOCO, PESO BRUTO TOTAL 16000 KG, CARGA UTIL MAXIMA DE 10685 KG, DISTANCIA ENTRE EIXOS 4,8M, POTENCIA 189 CV (INCLUI CABINE E CHASSI, NAO INCLUI CARROCERIA)</t>
  </si>
  <si>
    <t xml:space="preserve"> 00037731 </t>
  </si>
  <si>
    <t>CARROCERIA FIXA ABERTA DE MADEIRA PARA TRANSPORTE GERAL DE CARGA SECA DIMENSOES APROXIMADAS 2,5 X 7,00 X 0,50 M (INCLUI MONTAGEM, NAO INCLUI CAMINHAO)</t>
  </si>
  <si>
    <t xml:space="preserve"> 95330 </t>
  </si>
  <si>
    <t>CURSO DE CAPACITAÇÃO PARA CARPINTEIRO DE FÔRMAS (ENCARGOS COMPLEMENTARES) - HORISTA</t>
  </si>
  <si>
    <t xml:space="preserve"> 00001213 </t>
  </si>
  <si>
    <t>CARPINTEIRO DE FORMAS</t>
  </si>
  <si>
    <t xml:space="preserve"> 91530 </t>
  </si>
  <si>
    <t>COMPACTADOR DE SOLOS DE PERCUSSÃO (SOQUETE) COM MOTOR A GASOLINA 4 TEMPOS, POTÊNCIA 4 CV - JUROS. AF_08/2015</t>
  </si>
  <si>
    <t xml:space="preserve"> 91529 </t>
  </si>
  <si>
    <t>COMPACTADOR DE SOLOS DE PERCUSSÃO (SOQUETE) COM MOTOR A GASOLINA 4 TEMPOS, POTÊNCIA 4 CV - DEPRECIAÇÃO. AF_08/2015</t>
  </si>
  <si>
    <t xml:space="preserve"> 88297 </t>
  </si>
  <si>
    <t>OPERADOR DE MÁQUINAS E EQUIPAMENTOS COM ENCARGOS COMPLEMENTARES</t>
  </si>
  <si>
    <t xml:space="preserve"> 91532 </t>
  </si>
  <si>
    <t>COMPACTADOR DE SOLOS DE PERCUSSÃO (SOQUETE) COM MOTOR A GASOLINA 4 TEMPOS, POTÊNCIA 4 CV - MATERIAIS NA OPERAÇÃO. AF_08/2015</t>
  </si>
  <si>
    <t xml:space="preserve"> 91531 </t>
  </si>
  <si>
    <t>COMPACTADOR DE SOLOS DE PERCUSSÃO (SOQUETE) COM MOTOR A GASOLINA 4 TEMPOS, POTÊNCIA 4 CV - MANUTENÇÃO. AF_08/2015</t>
  </si>
  <si>
    <t xml:space="preserve"> 00013458 </t>
  </si>
  <si>
    <t>COMPACTADOR DE SOLOS DE PERCURSAO (SOQUETE) COM MOTOR A GASOLINA 4 TEMPOS DE 4 HP (4 CV)</t>
  </si>
  <si>
    <t xml:space="preserve"> 00004721 </t>
  </si>
  <si>
    <t>PEDRA BRITADA N. 1 (9,5 a 19 MM) POSTO PEDREIRA/FORNECEDOR, SEM FRETE</t>
  </si>
  <si>
    <t xml:space="preserve"> 91279 </t>
  </si>
  <si>
    <t>CORTADORA DE PISO COM MOTOR 4 TEMPOS A GASOLINA, POTÊNCIA DE 13 HP, COM DISCO DE CORTE DIAMANTADO SEGMENTADO PARA CONCRETO, DIÂMETRO DE 350 MM, FURO DE 1" (14 X 1") - DEPRECIAÇÃO. AF_08/2015</t>
  </si>
  <si>
    <t xml:space="preserve"> 91280 </t>
  </si>
  <si>
    <t>CORTADORA DE PISO COM MOTOR 4 TEMPOS A GASOLINA, POTÊNCIA DE 13 HP, COM DISCO DE CORTE DIAMANTADO SEGMENTADO PARA CONCRETO, DIÂMETRO DE 350 MM, FURO DE 1" (14 X 1") - JUROS. AF_08/2015</t>
  </si>
  <si>
    <t xml:space="preserve"> 91281 </t>
  </si>
  <si>
    <t>CORTADORA DE PISO COM MOTOR 4 TEMPOS A GASOLINA, POTÊNCIA DE 13 HP, COM DISCO DE CORTE DIAMANTADO SEGMENTADO PARA CONCRETO, DIÂMETRO DE 350 MM, FURO DE 1" (14 X 1") - MANUTENÇÃO. AF_08/2015</t>
  </si>
  <si>
    <t xml:space="preserve"> 91282 </t>
  </si>
  <si>
    <t>CORTADORA DE PISO COM MOTOR 4 TEMPOS A GASOLINA, POTÊNCIA DE 13 HP, COM DISCO DE CORTE DIAMANTADO SEGMENTADO PARA CONCRETO, DIÂMETRO DE 350 MM, FURO DE 1" (14 X 1") - MATERIAIS NA OPERAÇÃO. AF_08/2015</t>
  </si>
  <si>
    <t xml:space="preserve"> 00011280 </t>
  </si>
  <si>
    <t>CORTADEIRA DE PISO DE CONCRETO E ASFALTO, PARA DISCO PADRAO DE DIAMETRO 350 MM (14") OU 450 MM (18") , MOTOR A GASOLINA, POTENCIA 13 HP, SEM DISCO</t>
  </si>
  <si>
    <t xml:space="preserve"> 00013887 </t>
  </si>
  <si>
    <t>DISCO DE CORTE DIAMANTADO SEGMENTADO PARA CONCRETO, DIAMETRO DE 350 MM, FURO DE 1 " (14 X 1 ")</t>
  </si>
  <si>
    <t xml:space="preserve"> 00043059 </t>
  </si>
  <si>
    <t>ACO CA-60, 4,2 MM, OU 5,0 MM, OU 6,0 MM, OU 7,0 MM, VERGALHAO</t>
  </si>
  <si>
    <t xml:space="preserve"> 95391 </t>
  </si>
  <si>
    <t>CURSO DE CAPACITAÇÃO PARA DESENHISTA DETALHISTA (ENCARGOS COMPLEMENTARES) - HORISTA</t>
  </si>
  <si>
    <t xml:space="preserve"> 00002355 </t>
  </si>
  <si>
    <t>DESENHISTA DETALHISTA</t>
  </si>
  <si>
    <t xml:space="preserve"> 95332 </t>
  </si>
  <si>
    <t>CURSO DE CAPACITAÇÃO PARA ELETRICISTA (ENCARGOS COMPLEMENTARES) - HORISTA</t>
  </si>
  <si>
    <t xml:space="preserve"> 00002436 </t>
  </si>
  <si>
    <t>ELETRICISTA</t>
  </si>
  <si>
    <t xml:space="preserve"> 95403 </t>
  </si>
  <si>
    <t>CURSO DE CAPACITAÇÃO PARA ENGENHEIRO CIVIL DE OBRA PLENO (ENCARGOS COMPLEMENTARES) - HORISTA</t>
  </si>
  <si>
    <t xml:space="preserve"> 00002707 </t>
  </si>
  <si>
    <t>ENGENHEIRO CIVIL DE OBRA PLENO</t>
  </si>
  <si>
    <t xml:space="preserve"> 95346 </t>
  </si>
  <si>
    <t>CURSO DE CAPACITAÇÃO PARA MOTORISTA DE BASCULANTE (ENCARGOS COMPLEMENTARES) - HORISTA</t>
  </si>
  <si>
    <t xml:space="preserve"> 00020020 </t>
  </si>
  <si>
    <t>MOTORISTA DE CAMINHAO-BASCULANTE</t>
  </si>
  <si>
    <t xml:space="preserve"> 95347 </t>
  </si>
  <si>
    <t>CURSO DE CAPACITAÇÃO PARA MOTORISTA DE CAMINHÃO (ENCARGOS COMPLEMENTARES) - HORISTA</t>
  </si>
  <si>
    <t xml:space="preserve"> 00004093 </t>
  </si>
  <si>
    <t>MOTORISTA DE CAMINHAO</t>
  </si>
  <si>
    <t xml:space="preserve"> 95348 </t>
  </si>
  <si>
    <t>CURSO DE CAPACITAÇÃO PARA MOTORISTA DE CAMINHÃO E CARRETA (ENCARGOS COMPLEMENTARES) - HORISTA</t>
  </si>
  <si>
    <t xml:space="preserve"> 00004094 </t>
  </si>
  <si>
    <t>MOTORISTA DE CAMINHAO-CARRETA</t>
  </si>
  <si>
    <t xml:space="preserve"> 95349 </t>
  </si>
  <si>
    <t>CURSO DE CAPACITAÇÃO PARA MOTORISTA DE VEÍCULO LEVE (ENCARGOS COMPLEMENTARES) - HORISTA</t>
  </si>
  <si>
    <t xml:space="preserve"> 00004095 </t>
  </si>
  <si>
    <t>MOTORISTA DE CARRO DE PASSEIO</t>
  </si>
  <si>
    <t xml:space="preserve"> 95351 </t>
  </si>
  <si>
    <t>CURSO DE CAPACITAÇÃO PARA MOTORISTA OPERADOR DE MUNCK (ENCARGOS COMPLEMENTARES) - HORISTA</t>
  </si>
  <si>
    <t xml:space="preserve"> 00004096 </t>
  </si>
  <si>
    <t>MOTORISTA OPERADOR DE CAMINHAO COM MUNCK</t>
  </si>
  <si>
    <t xml:space="preserve"> 95352 </t>
  </si>
  <si>
    <t>CURSO DE CAPACITAÇÃO PARA NIVELADOR (ENCARGOS COMPLEMENTARES) - HORISTA</t>
  </si>
  <si>
    <t xml:space="preserve"> 00007595 </t>
  </si>
  <si>
    <t>NIVELADOR</t>
  </si>
  <si>
    <t xml:space="preserve"> 95389 </t>
  </si>
  <si>
    <t>CURSO DE CAPACITAÇÃO PARA OPERADOR DE BETONEIRA ESTACIONÁRIA/MISTURADOR (ENCARGOS COMPLEMENTARES) - HORISTA</t>
  </si>
  <si>
    <t xml:space="preserve"> 00037666 </t>
  </si>
  <si>
    <t>OPERADOR DE BETONEIRA ESTACIONARIA / MISTURADOR</t>
  </si>
  <si>
    <t xml:space="preserve"> 95356 </t>
  </si>
  <si>
    <t>CURSO DE CAPACITAÇÃO PARA OPERADOR DE DEMARCADORA DE FAIXAS (ENCARGOS COMPLEMENTARES) - HORISTA</t>
  </si>
  <si>
    <t xml:space="preserve"> 00025960 </t>
  </si>
  <si>
    <t>OPERADOR DE DEMARCADORA DE FAIXAS DE TRAFEGO</t>
  </si>
  <si>
    <t xml:space="preserve"> 95357 </t>
  </si>
  <si>
    <t>CURSO DE CAPACITAÇÃO PARA OPERADOR DE ESCAVADEIRA (ENCARGOS COMPLEMENTARES) - HORISTA</t>
  </si>
  <si>
    <t xml:space="preserve"> 00004234 </t>
  </si>
  <si>
    <t>OPERADOR DE ESCAVADEIRA</t>
  </si>
  <si>
    <t xml:space="preserve"> 95363 </t>
  </si>
  <si>
    <t>CURSO DE CAPACITAÇÃO PARA OPERADOR DE MOTONIVELADORA (ENCARGOS COMPLEMENTARES) - HORISTA</t>
  </si>
  <si>
    <t xml:space="preserve"> 00004239 </t>
  </si>
  <si>
    <t>OPERADOR DE MOTONIVELADORA</t>
  </si>
  <si>
    <t xml:space="preserve"> 95360 </t>
  </si>
  <si>
    <t>CURSO DE CAPACITAÇÃO PARA OPERADOR DE MÁQUINAS E EQUIPAMENTOS (ENCARGOS COMPLEMENTARES) - HORISTA</t>
  </si>
  <si>
    <t xml:space="preserve"> 00004230 </t>
  </si>
  <si>
    <t>OPERADOR DE MAQUINAS E TRATORES DIVERSOS (TERRAPLANAGEM)</t>
  </si>
  <si>
    <t xml:space="preserve"> 95365 </t>
  </si>
  <si>
    <t>CURSO DE CAPACITAÇÃO PARA OPERADOR DE PAVIMENTADORA (ENCARGOS COMPLEMENTARES) - HORISTA</t>
  </si>
  <si>
    <t xml:space="preserve"> 00025959 </t>
  </si>
  <si>
    <t>OPERADOR DE PAVIMENTADORA / MESA VIBROACABADORA</t>
  </si>
  <si>
    <t xml:space="preserve"> 95366 </t>
  </si>
  <si>
    <t>CURSO DE CAPACITAÇÃO PARA OPERADOR DE ROLO COMPACTADOR (ENCARGOS COMPLEMENTARES) - HORISTA</t>
  </si>
  <si>
    <t xml:space="preserve"> 00004238 </t>
  </si>
  <si>
    <t>OPERADOR DE ROLO COMPACTADOR</t>
  </si>
  <si>
    <t xml:space="preserve"> 95371 </t>
  </si>
  <si>
    <t>CURSO DE CAPACITAÇÃO PARA PEDREIRO (ENCARGOS COMPLEMENTARES) - HORISTA</t>
  </si>
  <si>
    <t xml:space="preserve"> 00004750 </t>
  </si>
  <si>
    <t>PEDREIRO</t>
  </si>
  <si>
    <t xml:space="preserve"> 95372 </t>
  </si>
  <si>
    <t>CURSO DE CAPACITAÇÃO PARA PINTOR (ENCARGOS COMPLEMENTARES) - HORISTA</t>
  </si>
  <si>
    <t xml:space="preserve"> 00004783 </t>
  </si>
  <si>
    <t>PINTOR</t>
  </si>
  <si>
    <t xml:space="preserve"> 95376 </t>
  </si>
  <si>
    <t>CURSO DE CAPACITAÇÃO PARA RASTELEIRO (ENCARGOS COMPLEMENTARES) - HORISTA</t>
  </si>
  <si>
    <t xml:space="preserve"> 00025961 </t>
  </si>
  <si>
    <t>RASTELEIRO</t>
  </si>
  <si>
    <t xml:space="preserve"> 95377 </t>
  </si>
  <si>
    <t>CURSO DE CAPACITAÇÃO PARA SERRALHEIRO (ENCARGOS COMPLEMENTARES) - HORISTA</t>
  </si>
  <si>
    <t xml:space="preserve"> 00006110 </t>
  </si>
  <si>
    <t>SERRALHEIRO</t>
  </si>
  <si>
    <t xml:space="preserve"> 95378 </t>
  </si>
  <si>
    <t>CURSO DE CAPACITAÇÃO PARA SERVENTE (ENCARGOS COMPLEMENTARES) - HORISTA</t>
  </si>
  <si>
    <t xml:space="preserve"> 00006111 </t>
  </si>
  <si>
    <t>SERVENTE DE OBRAS</t>
  </si>
  <si>
    <t xml:space="preserve"> 95379 </t>
  </si>
  <si>
    <t>CURSO DE CAPACITAÇÃO PARA SOLDADOR (ENCARGOS COMPLEMENTARES) - HORISTA</t>
  </si>
  <si>
    <t xml:space="preserve"> 00006160 </t>
  </si>
  <si>
    <t>SOLDADOR</t>
  </si>
  <si>
    <t xml:space="preserve"> 95406 </t>
  </si>
  <si>
    <t>CURSO DE CAPACITAÇÃO PARA TOPÓGRAFO (ENCARGOS COMPLEMENTARES) - HORISTA</t>
  </si>
  <si>
    <t xml:space="preserve"> 00007592 </t>
  </si>
  <si>
    <t>TOPOGRAFO</t>
  </si>
  <si>
    <t xml:space="preserve"> 95386 </t>
  </si>
  <si>
    <t>CURSO DE CAPACITAÇÃO PARA TRATORISTA (ENCARGOS COMPLEMENTARES) - HORISTA</t>
  </si>
  <si>
    <t xml:space="preserve"> 00004237 </t>
  </si>
  <si>
    <t>OPERADOR DE TRATOR - EXCLUSIVE AGROPECUARIA</t>
  </si>
  <si>
    <t xml:space="preserve"> 00043486 </t>
  </si>
  <si>
    <t>EPI - FAMILIA ENGENHEIRO CIVIL - HORISTA (ENCARGOS COMPLEMENTARES - COLETADO CAIXA)</t>
  </si>
  <si>
    <t xml:space="preserve"> 00043462 </t>
  </si>
  <si>
    <t>FERRAMENTAS - FAMILIA ENGENHEIRO CIVIL - HORISTA (ENCARGOS COMPLEMENTARES - COLETADO CAIXA)</t>
  </si>
  <si>
    <t xml:space="preserve"> 5628 </t>
  </si>
  <si>
    <t>ESCAVADEIRA HIDRÁULICA SOBRE ESTEIRAS, CAÇAMBA 0,80 M3, PESO OPERACIONAL 17 T, POTENCIA BRUTA 111 HP - JUROS. AF_06/2014</t>
  </si>
  <si>
    <t xml:space="preserve"> 5627 </t>
  </si>
  <si>
    <t>ESCAVADEIRA HIDRÁULICA SOBRE ESTEIRAS, CAÇAMBA 0,80 M3, PESO OPERACIONAL 17 T, POTENCIA BRUTA 111 HP - DEPRECIAÇÃO. AF_06/2014</t>
  </si>
  <si>
    <t xml:space="preserve"> 88294 </t>
  </si>
  <si>
    <t>OPERADOR DE ESCAVADEIRA COM ENCARGOS COMPLEMENTARES</t>
  </si>
  <si>
    <t xml:space="preserve"> 5629 </t>
  </si>
  <si>
    <t>ESCAVADEIRA HIDRÁULICA SOBRE ESTEIRAS, CAÇAMBA 0,80 M3, PESO OPERACIONAL 17 T, POTENCIA BRUTA 111 HP - MANUTENÇÃO. AF_06/2014</t>
  </si>
  <si>
    <t xml:space="preserve"> 5630 </t>
  </si>
  <si>
    <t>ESCAVADEIRA HIDRÁULICA SOBRE ESTEIRAS, CAÇAMBA 0,80 M3, PESO OPERACIONAL 17 T, POTENCIA BRUTA 111 HP - MATERIAIS NA OPERAÇÃO. AF_06/2014</t>
  </si>
  <si>
    <t xml:space="preserve"> 00010685 </t>
  </si>
  <si>
    <t>ESCAVADEIRA HIDRAULICA SOBRE ESTEIRAS, CACAMBA 0,80M3, PESO OPERACIONAL 17T, POTENCIA BRUTA 111HP</t>
  </si>
  <si>
    <t xml:space="preserve"> 91469 </t>
  </si>
  <si>
    <t>ESPARGIDOR DE ASFALTO PRESSURIZADO, TANQUE 6 M3 COM ISOLAÇÃO TÉRMICA, AQUECIDO COM 2 MAÇARICOS, COM BARRA ESPARGIDORA 3,60 M, MONTADO SOBRE CAMINHÃO  TOCO, PBT 14.300 KG, POTÊNCIA 185 CV - JUROS. AF_08/2015</t>
  </si>
  <si>
    <t xml:space="preserve"> 91468 </t>
  </si>
  <si>
    <t>ESPARGIDOR DE ASFALTO PRESSURIZADO, TANQUE 6 M3 COM ISOLAÇÃO TÉRMICA, AQUECIDO COM 2 MAÇARICOS, COM BARRA ESPARGIDORA 3,60 M, MONTADO SOBRE CAMINHÃO  TOCO, PBT 14.300 KG, POTÊNCIA 185 CV - DEPRECIAÇÃO. AF_08/2015</t>
  </si>
  <si>
    <t xml:space="preserve"> 91484 </t>
  </si>
  <si>
    <t>ESPARGIDOR DE ASFALTO PRESSURIZADO, TANQUE 6 M3 COM ISOLAÇÃO TÉRMICA, AQUECIDO COM 2 MAÇARICOS, COM BARRA ESPARGIDORA 3,60 M, MONTADO SOBRE CAMINHÃO  TOCO, PBT 14.300 KG, POTÊNCIA 185 CV - IMPOSTOS E SEGUROS. AF_08/2015</t>
  </si>
  <si>
    <t xml:space="preserve"> 83361 </t>
  </si>
  <si>
    <t>ESPARGIDOR DE ASFALTO PRESSURIZADO, TANQUE 6 M3 COM ISOLAÇÃO TÉRMICA, AQUECIDO COM 2 MAÇARICOS, COM BARRA ESPARGIDORA 3,60 M, MONTADO SOBRE CAMINHÃO  TOCO, PBT 14.300 KG, POTÊNCIA 185 CV - MANUTENÇÃO. AF_08/2015</t>
  </si>
  <si>
    <t xml:space="preserve"> 91485 </t>
  </si>
  <si>
    <t>ESPARGIDOR DE ASFALTO PRESSURIZADO, TANQUE 6 M3 COM ISOLAÇÃO TÉRMICA, AQUECIDO COM 2 MAÇARICOS, COM BARRA ESPARGIDORA 3,60 M, MONTADO SOBRE CAMINHÃO  TOCO, PBT 14.300 KG, POTÊNCIA 185 CV - MATERIAIS NA OPERAÇÃO. AF_08/2015</t>
  </si>
  <si>
    <t xml:space="preserve"> 00037754 </t>
  </si>
  <si>
    <t>CAMINHAO TOCO, PESO BRUTO TOTAL 14300 KG, CARGA UTIL MAXIMA 9590 KG, DISTANCIA ENTRE EIXOS 4,76 M, POTENCIA 185 CV (INCLUI CABINE E CHASSI, NAO INCLUI CARROCERIA)</t>
  </si>
  <si>
    <t xml:space="preserve"> 00036484 </t>
  </si>
  <si>
    <t>ESPARGIDOR DE ASFALTO PRESSURIZADO, TANQUE 6 M3 COM ISOLACAO TERMICA, AQUECIDO COM 2 MACARICOS, COM BARRA ESPARGIDORA 3,60 M, A SER MONTADO SOBRE CAMINHAO</t>
  </si>
  <si>
    <t xml:space="preserve"> 00002692 </t>
  </si>
  <si>
    <t>DESMOLDANTE PROTETOR PARA FORMAS DE MADEIRA, DE BASE OLEOSA EMULSIONADA EM AGUA</t>
  </si>
  <si>
    <t xml:space="preserve"> 00005068 </t>
  </si>
  <si>
    <t>PREGO DE ACO POLIDO COM CABECA 17 X 21 (2 X 11)</t>
  </si>
  <si>
    <t xml:space="preserve"> 00006193 </t>
  </si>
  <si>
    <t>TABUA  NAO  APARELHADA  *2,5 X 20* CM, EM MACARANDUBA, ANGELIM OU EQUIVALENTE DA REGIAO - BRUTA</t>
  </si>
  <si>
    <t xml:space="preserve"> 87026 </t>
  </si>
  <si>
    <t>GRADE DE DISCO REBOCÁVEL COM 20 DISCOS 24" X 6 MM COM PNEUS PARA TRANSPORTE - JUROS. AF_06/2014</t>
  </si>
  <si>
    <t xml:space="preserve"> 53840 </t>
  </si>
  <si>
    <t>GRADE DE DISCO REBOCÁVEL COM 20 DISCOS 24" X 6 MM COM PNEUS PARA TRANSPORTE - DEPRECIAÇÃO. AF_06/2014</t>
  </si>
  <si>
    <t xml:space="preserve"> 53841 </t>
  </si>
  <si>
    <t>GRADE DE DISCO REBOCÁVEL COM 20 DISCOS 24" X 6 MM COM PNEUS PARA TRANSPORTE - MANUTENÇÃO. AF_06/2014</t>
  </si>
  <si>
    <t xml:space="preserve"> 00003318 </t>
  </si>
  <si>
    <t>GRADE DE DISCOS MECANICA 20X24" COM 20 DISCOS 24" X 6MM  COM PNEUS PARA TRANSPORTE</t>
  </si>
  <si>
    <t xml:space="preserve"> 89259 </t>
  </si>
  <si>
    <t>GUINDAUTO HIDRÁULICO, CAPACIDADE MÁXIMA DE CARGA 6200 KG, MOMENTO MÁXIMO DE CARGA 11,7 TM, ALCANCE MÁXIMO HORIZONTAL 9,70 M, INCLUSIVE CAMINHÃO TOCO PBT 16.000 KG, POTÊNCIA DE 189 CV - DEPRECIAÇÃO. AF_06/2014</t>
  </si>
  <si>
    <t xml:space="preserve"> 89262 </t>
  </si>
  <si>
    <t>GUINDAUTO HIDRÁULICO, CAPACIDADE MÁXIMA DE CARGA 6200 KG, MOMENTO MÁXIMO DE CARGA 11,7 TM, ALCANCE MÁXIMO HORIZONTAL 9,70 M, INCLUSIVE CAMINHÃO TOCO PBT 16.000 KG, POTÊNCIA DE 189 CV - MANUTENÇÃO. AF_06/2014</t>
  </si>
  <si>
    <t xml:space="preserve"> 89260 </t>
  </si>
  <si>
    <t>GUINDAUTO HIDRÁULICO, CAPACIDADE MÁXIMA DE CARGA 6200 KG, MOMENTO MÁXIMO DE CARGA 11,7 TM, ALCANCE MÁXIMO HORIZONTAL 9,70 M, INCLUSIVE CAMINHÃO TOCO PBT 16.000 KG, POTÊNCIA DE 189 CV - JUROS. AF_06/2014</t>
  </si>
  <si>
    <t xml:space="preserve"> 91467 </t>
  </si>
  <si>
    <t>GUINDAUTO HIDRÁULICO, CAPACIDADE MÁXIMA DE CARGA 6200 KG, MOMENTO MÁXIMO DE CARGA 11,7 TM, ALCANCE MÁXIMO HORIZONTAL 9,70 M, INCLUSIVE CAMINHÃO TOCO PBT 16.000 KG, POTÊNCIA DE 189 CV - MATERIAIS NA OPERAÇÃO. AF_08/2015</t>
  </si>
  <si>
    <t xml:space="preserve"> 91466 </t>
  </si>
  <si>
    <t>GUINDAUTO HIDRÁULICO, CAPACIDADE MÁXIMA DE CARGA 6200 KG, MOMENTO MÁXIMO DE CARGA 11,7 TM, ALCANCE MÁXIMO HORIZONTAL 9,70 M, INCLUSIVE CAMINHÃO TOCO PBT 16.000 KG, POTÊNCIA DE 189 CV - IMPOSTOS E SEGUROS. AF_08/2015</t>
  </si>
  <si>
    <t xml:space="preserve"> 88286 </t>
  </si>
  <si>
    <t>MOTORISTA OPERADOR DE MUNCK COM ENCARGOS COMPLEMENTARES</t>
  </si>
  <si>
    <t xml:space="preserve"> 00003363 </t>
  </si>
  <si>
    <t>GUINDAUTO HIDRAULICO, CAPACIDADE MAXIMA DE CARGA 6200 KG, MOMENTO MAXIMO DE CARGA 11,7 TM , ALCANCE MAXIMO HORIZONTAL  9,70 M, PARA MONTAGEM SOBRE CHASSI DE CAMINHAO PBT MINIMO 13000 KG (INCLUI MONTAGEM, NAO INCLUI CAMINHAO)</t>
  </si>
  <si>
    <t xml:space="preserve"> 99832 </t>
  </si>
  <si>
    <t>LAVADORA DE ALTA PRESSAO (LAVA-JATO) PARA AGUA FRIA, PRESSAO DE OPERACAO ENTRE 1400 E 1900 LIB/POL2, VAZAO MAXIMA ENTRE 400 E 700 L/H - MATERIAIS NA OPERAÇÃO. AF_04/2019</t>
  </si>
  <si>
    <t xml:space="preserve"> 99831 </t>
  </si>
  <si>
    <t>LAVADORA DE ALTA PRESSAO (LAVA-JATO) PARA AGUA FRIA, PRESSAO DE OPERACAO ENTRE 1400 E 1900 LIB/POL2, VAZAO MAXIMA ENTRE 400 E 700 L/H - MANUTENÇÃO. AF_04/2019</t>
  </si>
  <si>
    <t xml:space="preserve"> 99829 </t>
  </si>
  <si>
    <t>LAVADORA DE ALTA PRESSAO (LAVA-JATO) PARA AGUA FRIA, PRESSAO DE OPERACAO ENTRE 1400 E 1900 LIB/POL2, VAZAO MAXIMA ENTRE 400 E 700 L/H - DEPRECIAÇÃO. AF_04/2019</t>
  </si>
  <si>
    <t xml:space="preserve"> 99830 </t>
  </si>
  <si>
    <t>LAVADORA DE ALTA PRESSAO (LAVA-JATO) PARA AGUA FRIA, PRESSAO DE OPERACAO ENTRE 1400 E 1900 LIB/POL2, VAZAO MAXIMA ENTRE 400 E 700 L/H - JUROS. AF_04/2019</t>
  </si>
  <si>
    <t xml:space="preserve"> 00000746 </t>
  </si>
  <si>
    <t>LAVADORA DE ALTA PRESSAO (LAVA-JATO) PARA AGUA FRIA, PRESSAO DE OPERACAO ENTRE 1400 E 1900 LIB/POL2, VAZAO MAXIMA ENTRE  400 E 700 L/H</t>
  </si>
  <si>
    <t xml:space="preserve"> 89229 </t>
  </si>
  <si>
    <t>MOTONIVELADORA POTÊNCIA BÁSICA LÍQUIDA (PRIMEIRA MARCHA) 125 HP, PESO BRUTO 13032 KG, LARGURA DA LÂMINA DE 3,7 M - JUROS. AF_06/2014</t>
  </si>
  <si>
    <t xml:space="preserve"> 89228 </t>
  </si>
  <si>
    <t>MOTONIVELADORA POTÊNCIA BÁSICA LÍQUIDA (PRIMEIRA MARCHA) 125 HP, PESO BRUTO 13032 KG, LARGURA DA LÂMINA DE 3,7 M - DEPRECIAÇÃO. AF_06/2014</t>
  </si>
  <si>
    <t xml:space="preserve"> 88300 </t>
  </si>
  <si>
    <t>OPERADOR DE MOTONIVELADORA COM ENCARGOS COMPLEMENTARES</t>
  </si>
  <si>
    <t xml:space="preserve"> 53849 </t>
  </si>
  <si>
    <t>MOTONIVELADORA POTÊNCIA BÁSICA LÍQUIDA (PRIMEIRA MARCHA) 125 HP, PESO BRUTO 13032 KG, LARGURA DA LÂMINA DE 3,7 M - MATERIAIS NA OPERAÇÃO. AF_06/2014</t>
  </si>
  <si>
    <t xml:space="preserve"> 5779 </t>
  </si>
  <si>
    <t>MOTONIVELADORA POTÊNCIA BÁSICA LÍQUIDA (PRIMEIRA MARCHA) 125 HP, PESO BRUTO 13032 KG, LARGURA DA LÂMINA DE 3,7 M - MANUTENÇÃO. AF_06/2014</t>
  </si>
  <si>
    <t xml:space="preserve"> 00004090 </t>
  </si>
  <si>
    <t>MOTONIVELADORA POTENCIA BASICA LIQUIDA (PRIMEIRA MARCHA) 125 HP , PESO BRUTO 13843 KG, LARGURA DA LAMINA DE 3,7 M</t>
  </si>
  <si>
    <t xml:space="preserve"> 00043488 </t>
  </si>
  <si>
    <t>EPI - FAMILIA OPERADOR ESCAVADEIRA - HORISTA (ENCARGOS COMPLEMENTARES - COLETADO CAIXA)</t>
  </si>
  <si>
    <t xml:space="preserve"> 00043464 </t>
  </si>
  <si>
    <t>FERRAMENTAS - FAMILIA OPERADOR ESCAVADEIRA - HORISTA (ENCARGOS COMPLEMENTARES - COLETADO CAIXA)</t>
  </si>
  <si>
    <t xml:space="preserve"> 95132 </t>
  </si>
  <si>
    <t>MÁQUINA DEMARCADORA DE FAIXA DE TRÁFEGO À FRIO, AUTOPROPELIDA, POTÊNCIA 38 HP - MATERIAIS NA OPERAÇÃO. AF_07/2016</t>
  </si>
  <si>
    <t xml:space="preserve"> 95129 </t>
  </si>
  <si>
    <t>MÁQUINA DEMARCADORA DE FAIXA DE TRÁFEGO À FRIO, AUTOPROPELIDA, POTÊNCIA 38 HP - DEPRECIAÇÃO. AF_07/2016</t>
  </si>
  <si>
    <t xml:space="preserve"> 95131 </t>
  </si>
  <si>
    <t>MÁQUINA DEMARCADORA DE FAIXA DE TRÁFEGO À FRIO, AUTOPROPELIDA, POTÊNCIA 38 HP - MANUTENÇÃO. AF_07/2016</t>
  </si>
  <si>
    <t xml:space="preserve"> 95130 </t>
  </si>
  <si>
    <t>MÁQUINA DEMARCADORA DE FAIXA DE TRÁFEGO À FRIO, AUTOPROPELIDA, POTÊNCIA 38 HP - JUROS. AF_07/2016</t>
  </si>
  <si>
    <t xml:space="preserve"> 88293 </t>
  </si>
  <si>
    <t>OPERADOR DE DEMARCADORA DE FAIXAS COM ENCARGOS COMPLEMENTARES</t>
  </si>
  <si>
    <t xml:space="preserve"> 00040637 </t>
  </si>
  <si>
    <t>MAQUINA DEMARCADORA DE FAIXA DE TRAFEGO A FRIO, AUTOPROPELIDA, MOTOR DIESEL 38 HP</t>
  </si>
  <si>
    <t xml:space="preserve"> 92956 </t>
  </si>
  <si>
    <t>MÁQUINA EXTRUSORA DE CONCRETO PARA GUIAS E SARJETAS, MOTOR A DIESEL, POTÊNCIA 14 CV - DEPRECIAÇÃO. AF_12/2015</t>
  </si>
  <si>
    <t xml:space="preserve"> 92957 </t>
  </si>
  <si>
    <t>MÁQUINA EXTRUSORA DE CONCRETO PARA GUIAS E SARJETAS, MOTOR A DIESEL, POTÊNCIA 14 CV - JUROS. AF_12/2015</t>
  </si>
  <si>
    <t xml:space="preserve"> 92959 </t>
  </si>
  <si>
    <t>MÁQUINA EXTRUSORA DE CONCRETO PARA GUIAS E SARJETAS, MOTOR A DIESEL, POTÊNCIA 14 CV - MATERIAIS NA OPERAÇÃO. AF_12/2015</t>
  </si>
  <si>
    <t xml:space="preserve"> 92958 </t>
  </si>
  <si>
    <t>MÁQUINA EXTRUSORA DE CONCRETO PARA GUIAS E SARJETAS, MOTOR A DIESEL, POTÊNCIA 14 CV - MANUTENÇÃO. AF_12/2015</t>
  </si>
  <si>
    <t xml:space="preserve"> 00013836 </t>
  </si>
  <si>
    <t>MAQUINA EXTRUSORA DE CONCRETO PARA GUIAS E SARJETAS, COM MOTOR A DIESEL DE 14 CV</t>
  </si>
  <si>
    <t xml:space="preserve"> 88302 </t>
  </si>
  <si>
    <t>OPERADOR DE PAVIMENTADORA COM ENCARGOS COMPLEMENTARES</t>
  </si>
  <si>
    <t xml:space="preserve"> 88303 </t>
  </si>
  <si>
    <t>OPERADOR DE ROLO COMPACTADOR COM ENCARGOS COMPLEMENTARES</t>
  </si>
  <si>
    <t xml:space="preserve"> 00043490 </t>
  </si>
  <si>
    <t>EPI - FAMILIA PINTOR - HORISTA (ENCARGOS COMPLEMENTARES - COLETADO CAIXA)</t>
  </si>
  <si>
    <t xml:space="preserve"> 00043466 </t>
  </si>
  <si>
    <t>FERRAMENTAS - FAMILIA PINTOR - HORISTA (ENCARGOS COMPLEMENTARES - COLETADO CAIXA)</t>
  </si>
  <si>
    <t xml:space="preserve"> 91273 </t>
  </si>
  <si>
    <t>PLACA VIBRATÓRIA REVERSÍVEL COM MOTOR 4 TEMPOS A GASOLINA, FORÇA CENTRÍFUGA DE 25 KN (2500 KGF), POTÊNCIA 5,5 CV - DEPRECIAÇÃO. AF_08/2015</t>
  </si>
  <si>
    <t xml:space="preserve"> 91274 </t>
  </si>
  <si>
    <t>PLACA VIBRATÓRIA REVERSÍVEL COM MOTOR 4 TEMPOS A GASOLINA, FORÇA CENTRÍFUGA DE 25 KN (2500 KGF), POTÊNCIA 5,5 CV - JUROS. AF_08/2015</t>
  </si>
  <si>
    <t xml:space="preserve"> 91275 </t>
  </si>
  <si>
    <t>PLACA VIBRATÓRIA REVERSÍVEL COM MOTOR 4 TEMPOS A GASOLINA, FORÇA CENTRÍFUGA DE 25 KN (2500 KGF), POTÊNCIA 5,5 CV - MANUTENÇÃO. AF_08/2015</t>
  </si>
  <si>
    <t xml:space="preserve"> 91276 </t>
  </si>
  <si>
    <t>PLACA VIBRATÓRIA REVERSÍVEL COM MOTOR 4 TEMPOS A GASOLINA, FORÇA CENTRÍFUGA DE 25 KN (2500 KGF), POTÊNCIA 5,5 CV - MATERIAIS NA OPERAÇÃO. AF_08/2015</t>
  </si>
  <si>
    <t xml:space="preserve"> 00001442 </t>
  </si>
  <si>
    <t>COMPACTADOR DE SOLO TIPO PLACA VIBRATORIA REVERSIVEL, A GASOLINA, 4 TEMPOS, PESO DE 125 A 150 KG, FORCA CENTRIFUGA DE 2500 A 2800 KGF, LARG. TRABALHO DE 400 A 450 MM, FREQ VIBRACAO DE 4300 A 4500 RPM, VELOC. TRABALHO DE 15 A 20 M/MIN, POT. DE 5,5 A 6,0 HP</t>
  </si>
  <si>
    <t xml:space="preserve"> 96459 </t>
  </si>
  <si>
    <t>ROLO COMPACTADOR DE PNEUS, ESTATICO, PRESSAO VARIAVEL, POTENCIA 110 HP, PESO SEM/COM LASTRO 10,8/27 T, LARGURA DE ROLAGEM 2,30 M - JUROS. AF_06/2017</t>
  </si>
  <si>
    <t xml:space="preserve"> 96460 </t>
  </si>
  <si>
    <t>ROLO COMPACTADOR DE PNEUS, ESTATICO, PRESSAO VARIAVEL, POTENCIA 110 HP, PESO SEM/COM LASTRO 10,8/27 T, LARGURA DE ROLAGEM 2,30 M - DEPRECIAÇÃO. AF_06/2017</t>
  </si>
  <si>
    <t xml:space="preserve"> 96457 </t>
  </si>
  <si>
    <t>ROLO COMPACTADOR DE PNEUS, ESTATICO, PRESSAO VARIAVEL, POTENCIA 110 HP, PESO SEM/COM LASTRO 10,8/27 T, LARGURA DE ROLAGEM 2,30 M - MATERIAIS NA OPERACAO. AF_06/2017</t>
  </si>
  <si>
    <t xml:space="preserve"> 96458 </t>
  </si>
  <si>
    <t>ROLO COMPACTADOR DE PNEUS, ESTATICO, PRESSAO VARIAVEL, POTENCIA 110 HP, PESO SEM/COM LASTRO 10,8/27 T, LARGURA DE ROLAGEM 2,30 M - MANUTENCAO. AF_06/2017</t>
  </si>
  <si>
    <t xml:space="preserve"> 00014511 </t>
  </si>
  <si>
    <t>ROLO COMPACTADOR DE PNEUS, ESTATICO, PRESSAO VARIAVEL, POTENCIA 110 HP, PESO SEM/COM LASTRO 10,8/27 T, LARGURA DE ROLAGEM 2,30 M</t>
  </si>
  <si>
    <t xml:space="preserve"> 95627 </t>
  </si>
  <si>
    <t>ROLO COMPACTADOR VIBRATORIO TANDEM, ACO LISO, POTENCIA 125 HP, PESO SEM/COM LASTRO 10,20/11,65 T, LARGURA DE TRABALHO 1,73 M - DEPRECIAÇÃO. AF_11/2016</t>
  </si>
  <si>
    <t xml:space="preserve"> 95628 </t>
  </si>
  <si>
    <t>ROLO COMPACTADOR VIBRATORIO TANDEM, ACO LISO, POTENCIA 125 HP, PESO SEM/COM LASTRO 10,20/11,65 T, LARGURA DE TRABALHO 1,73 M - JUROS. AF_11/2016</t>
  </si>
  <si>
    <t xml:space="preserve"> 95629 </t>
  </si>
  <si>
    <t>ROLO COMPACTADOR VIBRATORIO TANDEM, ACO LISO, POTENCIA 125 HP, PESO SEM/COM LASTRO 10,20/11,65 T, LARGURA DE TRABALHO 1,73 M - MANUTENÇÃO. AF_11/2016</t>
  </si>
  <si>
    <t xml:space="preserve"> 95630 </t>
  </si>
  <si>
    <t>ROLO COMPACTADOR VIBRATORIO TANDEM, ACO LISO, POTENCIA 125 HP, PESO SEM/COM LASTRO 10,20/11,65 T, LARGURA DE TRABALHO 1,73 M - MATERIAIS NA OPERAÇÃO. AF_11/2016</t>
  </si>
  <si>
    <t xml:space="preserve"> 00014626 </t>
  </si>
  <si>
    <t>ROLO COMPACTADOR VIBRATORIO TANDEM, ACO LISO, POTENCIA 125 HP, PESO SEM/COM LASTRO 10,20/11,65 T, LARGURA DE TRABALHO 1,73 M</t>
  </si>
  <si>
    <t xml:space="preserve"> 89210 </t>
  </si>
  <si>
    <t>ROLO COMPACTADOR VIBRATÓRIO DE UM CILINDRO AÇO LISO, POTÊNCIA 80 HP, PESO OPERACIONAL MÁXIMO 8,1 T, IMPACTO DINÂMICO 16,15 / 9,5 T, LARGURA DE TRABALHO 1,68 M - DEPRECIAÇÃO. AF_06/2014</t>
  </si>
  <si>
    <t xml:space="preserve"> 89211 </t>
  </si>
  <si>
    <t>ROLO COMPACTADOR VIBRATÓRIO DE UM CILINDRO AÇO LISO, POTÊNCIA 80 HP, PESO OPERACIONAL MÁXIMO 8,1 T, IMPACTO DINÂMICO 16,15 / 9,5 T, LARGURA DE TRABALHO 1,68 M - JUROS. AF_06/2014</t>
  </si>
  <si>
    <t xml:space="preserve"> 5674 </t>
  </si>
  <si>
    <t>ROLO COMPACTADOR VIBRATÓRIO DE UM CILINDRO AÇO LISO, POTÊNCIA 80 HP, PESO OPERACIONAL MÁXIMO 8,1 T, IMPACTO DINÂMICO 16,15 / 9,5 T, LARGURA DE TRABALHO 1,68 M - MANUTENÇÃO. AF_06/2014</t>
  </si>
  <si>
    <t xml:space="preserve"> 53788 </t>
  </si>
  <si>
    <t>ROLO COMPACTADOR VIBRATÓRIO DE UM CILINDRO AÇO LISO, POTÊNCIA 80 HP, PESO OPERACIONAL MÁXIMO 8,1 T, IMPACTO DINÂMICO 16,15 / 9,5 T, LARGURA DE TRABALHO 1,68 M - MATERIAIS NA OPERAÇÃO. AF_06/2014</t>
  </si>
  <si>
    <t xml:space="preserve"> 00010646 </t>
  </si>
  <si>
    <t>ROLO COMPACTADOR VIBRATORIO DE UM CILINDRO, ACO LISO, POTENCIA 80 HP, PESO OPERACIONAL MAXIMO 8,1 T, IMPACTO DINAMICO 16,15/9,5 T, LARGURA TRABALHO 1,68 M</t>
  </si>
  <si>
    <t xml:space="preserve"> 73309 </t>
  </si>
  <si>
    <t>ROLO COMPACTADOR VIBRATÓRIO PÉ DE CARNEIRO PARA SOLOS, POTÊNCIA 80 HP, PESO OPERACIONAL SEM/COM LASTRO 7,4 / 8,8 T, LARGURA DE TRABALHO 1,68 M - DEPRECIAÇÃO. AF_02/2016</t>
  </si>
  <si>
    <t xml:space="preserve"> 73313 </t>
  </si>
  <si>
    <t>ROLO COMPACTADOR VIBRATÓRIO PÉ DE CARNEIRO PARA SOLOS, POTÊNCIA 80 HP, PESO OPERACIONAL SEM/COM LASTRO 7,4 / 8,8 T, LARGURA DE TRABALHO 1,68 M - JUROS. AF_02/2016</t>
  </si>
  <si>
    <t xml:space="preserve"> 5089 </t>
  </si>
  <si>
    <t>ROLO COMPACTADOR VIBRATÓRIO PÉ DE CARNEIRO PARA SOLOS, POTÊNCIA 80 HP, PESO OPERACIONAL SEM/COM LASTRO 7,4 / 8,8 T, LARGURA DE TRABALHO 1,68 M - MANUTENÇÃO. AF_02/2016</t>
  </si>
  <si>
    <t xml:space="preserve"> 73315 </t>
  </si>
  <si>
    <t>ROLO COMPACTADOR VIBRATÓRIO PÉ DE CARNEIRO PARA SOLOS, POTÊNCIA 80 HP, PESO OPERACIONAL SEM/COM LASTRO 7,4 / 8,8 T, LARGURA DE TRABALHO 1,68 M - MATERIAIS NA OPERAÇÃO. AF_02/2016</t>
  </si>
  <si>
    <t xml:space="preserve"> 00014513 </t>
  </si>
  <si>
    <t>ROLO COMPACTADOR PE DE CARNEIRO VIBRATORIO, POTENCIA 80 HP, PESO OPERACIONAL SEM/COM LASTRO 7,4/8,8 T, LARGURA DE TRABALHO 1,68 M</t>
  </si>
  <si>
    <t xml:space="preserve"> 00043492 </t>
  </si>
  <si>
    <t>EPI - FAMILIA SOLDADOR - HORISTA (ENCARGOS COMPLEMENTARES - COLETADO CAIXA)</t>
  </si>
  <si>
    <t xml:space="preserve"> 00043468 </t>
  </si>
  <si>
    <t>FERRAMENTAS - FAMILIA SOLDADOR - HORISTA (ENCARGOS COMPLEMENTARES - COLETADO CAIXA)</t>
  </si>
  <si>
    <t xml:space="preserve"> 53806 </t>
  </si>
  <si>
    <t>TRATOR DE ESTEIRAS, POTÊNCIA 170 HP, PESO OPERACIONAL 19 T, CAÇAMBA 5,2 M3 - MANUTENÇÃO. AF_06/2014</t>
  </si>
  <si>
    <t xml:space="preserve"> 5718 </t>
  </si>
  <si>
    <t>TRATOR DE ESTEIRAS, POTÊNCIA 170 HP, PESO OPERACIONAL 19 T, CAÇAMBA 5,2 M3 - MATERIAIS NA OPERAÇÃO. AF_06/2014</t>
  </si>
  <si>
    <t xml:space="preserve"> 89018 </t>
  </si>
  <si>
    <t>TRATOR DE ESTEIRAS, POTÊNCIA 170 HP, PESO OPERACIONAL 19 T, CAÇAMBA 5,2 M3 - JUROS. AF_06/2014</t>
  </si>
  <si>
    <t xml:space="preserve"> 89017 </t>
  </si>
  <si>
    <t>TRATOR DE ESTEIRAS, POTÊNCIA 170 HP, PESO OPERACIONAL 19 T, CAÇAMBA 5,2 M3 - DEPRECIAÇÃO. AF_06/2014</t>
  </si>
  <si>
    <t xml:space="preserve"> 88324 </t>
  </si>
  <si>
    <t>TRATORISTA COM ENCARGOS COMPLEMENTARES</t>
  </si>
  <si>
    <t xml:space="preserve"> 00007625 </t>
  </si>
  <si>
    <t>TRATOR DE ESTEIRAS, POTENCIA DE 170 HP, PESO OPERACIONAL DE 19 T, COM LAMINA COM CAPACIDADE DE 5,2 M3</t>
  </si>
  <si>
    <t xml:space="preserve"> 96023 </t>
  </si>
  <si>
    <t>TRATOR DE PNEUS COM POTÊNCIA DE 85 CV, TRAÇÃO 4X4, COM GRADE DE DISCOS ACOPLADA - DEPRECIAÇÃO. AF_02/2017</t>
  </si>
  <si>
    <t xml:space="preserve"> 96024 </t>
  </si>
  <si>
    <t>TRATOR DE PNEUS COM POTÊNCIA DE 85 CV, TRAÇÃO 4X4, COM GRADE DE DISCOS ACOPLADA - JUROS. AF_02/2017</t>
  </si>
  <si>
    <t xml:space="preserve"> 96026 </t>
  </si>
  <si>
    <t>TRATOR DE PNEUS COM POTÊNCIA DE 85 CV, TRAÇÃO 4X4, COM GRADE DE DISCOS ACOPLADA - MANUTENÇÃO. AF_02/2017</t>
  </si>
  <si>
    <t xml:space="preserve"> 96027 </t>
  </si>
  <si>
    <t>TRATOR DE PNEUS COM POTÊNCIA DE 85 CV, TRAÇÃO 4X4, COM GRADE DE DISCOS ACOPLADA - MATERIAIS NA OPERAÇÃO. AF_02/2017</t>
  </si>
  <si>
    <t xml:space="preserve"> 00036529 </t>
  </si>
  <si>
    <t>GRADE DE DISCOS COM CONTROLE REMOTO, REBOCAVEL, COM 24 DISCOS 24" X 6 MM, COM PNEUS PARA TRANSPORTE</t>
  </si>
  <si>
    <t xml:space="preserve"> 00007640 </t>
  </si>
  <si>
    <t>TRATOR DE PNEUS COM POTENCIA DE 85 CV, TRACAO 4 X 4, PESO COM LASTRO DE 4675 KG</t>
  </si>
  <si>
    <t xml:space="preserve"> 96055 </t>
  </si>
  <si>
    <t>TRATOR DE PNEUS COM POTÊNCIA DE 85 CV, TRAÇÃO 4X4, COM VASSOURA MECÂNICA ACOPLADA - JUROS. AF_03/2017</t>
  </si>
  <si>
    <t xml:space="preserve"> 96053 </t>
  </si>
  <si>
    <t>TRATOR DE PNEUS COM POTÊNCIA DE 85 CV, TRAÇÃO 4X4, COM VASSOURA MECÂNICA ACOPLADA - DEPRECIAÇÃO. AF_03/2017</t>
  </si>
  <si>
    <t xml:space="preserve"> 96056 </t>
  </si>
  <si>
    <t>TRATOR DE PNEUS COM POTÊNCIA DE 85 CV, TRAÇÃO 4X4, COM VASSOURA MECÂNICA ACOPLADA - MANUTENÇÃO. AF_03/2017</t>
  </si>
  <si>
    <t xml:space="preserve"> 96057 </t>
  </si>
  <si>
    <t>TRATOR DE PNEUS COM POTÊNCIA DE 85 CV, TRAÇÃO 4X4, COM VASSOURA MECÂNICA ACOPLADA - MATERIAIS NA OPERAÇÃO. AF_03/2017</t>
  </si>
  <si>
    <t xml:space="preserve"> 00013726 </t>
  </si>
  <si>
    <t>VASSOURA MECANICA REBOCAVEL COM ESCOVA CILINDRICA LARGURA UTIL DE VARRIMENTO = 2,44M</t>
  </si>
  <si>
    <t xml:space="preserve"> 89033 </t>
  </si>
  <si>
    <t>TRATOR DE PNEUS, POTÊNCIA 85 CV, TRAÇÃO 4X4, PESO COM LASTRO DE 4.675 KG - DEPRECIAÇÃO. AF_06/2014</t>
  </si>
  <si>
    <t xml:space="preserve"> 89034 </t>
  </si>
  <si>
    <t>TRATOR DE PNEUS, POTÊNCIA 85 CV, TRAÇÃO 4X4, PESO COM LASTRO DE 4.675 KG - JUROS. AF_06/2014</t>
  </si>
  <si>
    <t xml:space="preserve"> 5714 </t>
  </si>
  <si>
    <t>TRATOR DE PNEUS, POTÊNCIA 85 CV, TRAÇÃO 4X4, PESO COM LASTRO DE 4.675 KG - MANUTENÇÃO. AF_06/2014</t>
  </si>
  <si>
    <t xml:space="preserve"> 5715 </t>
  </si>
  <si>
    <t>TRATOR DE PNEUS, POTÊNCIA 85 CV, TRAÇÃO 4X4, PESO COM LASTRO DE 4.675 KG - MATERIAIS NA OPERAÇÃO. AF_06/2014</t>
  </si>
  <si>
    <t xml:space="preserve"> 89015 </t>
  </si>
  <si>
    <t>VASSOURA MECÂNICA REBOCÁVEL COM ESCOVA CILÍNDRICA, LARGURA ÚTIL DE VARRIMENTO DE 2,44 M - DEPRECIAÇÃO. AF_06/2014</t>
  </si>
  <si>
    <t xml:space="preserve"> 89016 </t>
  </si>
  <si>
    <t>VASSOURA MECÂNICA REBOCÁVEL COM ESCOVA CILÍNDRICA, LARGURA ÚTIL DE VARRIMENTO DE 2,44 M - JUROS. AF_06/2014</t>
  </si>
  <si>
    <t xml:space="preserve"> 53804 </t>
  </si>
  <si>
    <t>VASSOURA MECÂNICA REBOCÁVEL COM ESCOVA CILÍNDRICA, LARGURA ÚTIL DE VARRIMENTO DE 2,44 M - MANUTENÇÃO. AF_06/2014</t>
  </si>
  <si>
    <t xml:space="preserve"> 89240 </t>
  </si>
  <si>
    <t>VIBROACABADORA DE ASFALTO SOBRE ESTEIRAS, LARGURA DE PAVIMENTAÇÃO 1,90 M A 5,30 M, POTÊNCIA 105 HP CAPACIDADE 450 T/H - DEPRECIAÇÃO. AF_11/2014</t>
  </si>
  <si>
    <t xml:space="preserve"> 89241 </t>
  </si>
  <si>
    <t>VIBROACABADORA DE ASFALTO SOBRE ESTEIRAS, LARGURA DE PAVIMENTAÇÃO 1,90 M A 5,30 M, POTÊNCIA 105 HP CAPACIDADE 450 T/H - JUROS. AF_11/2014</t>
  </si>
  <si>
    <t xml:space="preserve"> 5710 </t>
  </si>
  <si>
    <t>VIBROACABADORA DE ASFALTO SOBRE ESTEIRAS, LARGURA DE PAVIMENTAÇÃO 1,90 M A 5,30 M, POTÊNCIA 105 HP CAPACIDADE 450 T/H - MANUTENÇÃO. AF_11/2014</t>
  </si>
  <si>
    <t xml:space="preserve"> 5711 </t>
  </si>
  <si>
    <t>VIBROACABADORA DE ASFALTO SOBRE ESTEIRAS, LARGURA DE PAVIMENTAÇÃO 1,90 M A 5,30 M, POTÊNCIA 105 HP CAPACIDADE 450 T/H - MATERIAIS NA OPERAÇÃO. AF_11/2014</t>
  </si>
  <si>
    <t xml:space="preserve"> 00010488 </t>
  </si>
  <si>
    <t>VIBROACABADORA DE ASFALTO SOBRE ESTEIRAS, LARG. PAVIMENT. 1,90 A 5,3 M, POT. 78 KW/105 HP, CAP. 450 T/H</t>
  </si>
  <si>
    <t xml:space="preserve">_______________________________________________________________
</t>
  </si>
  <si>
    <t xml:space="preserve"> 011_PAV </t>
  </si>
  <si>
    <t>CANALETA DE DRENAGEM EM ALVENARIA DE TIJOLO CERÂMICO 8 FUROS, DIMENSÕES INTERNAS 40X50CM, COM TAMPA DE CONCRETO, INCLUSIVE ESCAVAÇÃO MANUAL</t>
  </si>
  <si>
    <t xml:space="preserve"> 96995 </t>
  </si>
  <si>
    <t>REATERRO MANUAL APILOADO COM SOQUETE. AF_10/2017</t>
  </si>
  <si>
    <t xml:space="preserve"> 94965 </t>
  </si>
  <si>
    <t>CONCRETO FCK = 25MPA, TRAÇO 1:2,3:2,7 (CIMENTO/ AREIA MÉDIA/ BRITA 1)  - PREPARO MECÂNICO COM BETONEIRA 400 L. AF_07/2016</t>
  </si>
  <si>
    <t xml:space="preserve"> 92770 </t>
  </si>
  <si>
    <t>ARMAÇÃO DE LAJE DE UMA ESTRUTURA CONVENCIONAL DE CONCRETO ARMADO EM UM EDIFÍCIO DE MÚLTIPLOS PAVIMENTOS UTILIZANDO AÇO CA-50 DE 8,0 MM - MONTAGEM. AF_12/2015</t>
  </si>
  <si>
    <t xml:space="preserve"> 010_PAV </t>
  </si>
  <si>
    <t>ALVENARIA DE TIJOLO CERAMICO FURADO, 1 VEZ (ESPESSURA 19CM), ASSENTADO COM ARGAMASSA TRAÇO 1:2:8 (CIMENTO, CAL E AREIA)</t>
  </si>
  <si>
    <t>1.8.7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</si>
</sst>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#,##0.000"/>
    <numFmt numFmtId="167" formatCode="#,##0.00_ ;\-#,##0.00\ "/>
    <numFmt numFmtId="170" formatCode="#,##0.0000"/>
    <numFmt numFmtId="174" formatCode="#,##0.00000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4"/>
      <name val="Arial"/>
      <family val="2"/>
    </font>
    <font>
      <b/>
      <sz val="9"/>
      <name val="Arial"/>
      <family val="2"/>
    </font>
    <font>
      <b/>
      <sz val="4"/>
      <name val="Arial"/>
      <family val="2"/>
    </font>
    <font>
      <sz val="9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Swis721 Md BT"/>
      <family val="2"/>
    </font>
    <font>
      <b/>
      <u/>
      <sz val="1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7"/>
      <name val="Arial Narrow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</fonts>
  <fills count="18">
    <fill>
      <patternFill patternType="none"/>
    </fill>
    <fill>
      <patternFill patternType="gray125"/>
    </fill>
    <fill>
      <patternFill patternType="lightUp">
        <bgColor theme="6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5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5" fillId="0" borderId="0"/>
    <xf numFmtId="44" fontId="12" fillId="0" borderId="0" applyFont="0" applyFill="0" applyBorder="0" applyAlignment="0" applyProtection="0"/>
  </cellStyleXfs>
  <cellXfs count="945">
    <xf numFmtId="0" fontId="0" fillId="0" borderId="0" xfId="0"/>
    <xf numFmtId="4" fontId="0" fillId="0" borderId="0" xfId="0" applyNumberFormat="1"/>
    <xf numFmtId="0" fontId="0" fillId="0" borderId="0" xfId="0" applyAlignment="1">
      <alignment horizontal="left" vertical="top"/>
    </xf>
    <xf numFmtId="10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top"/>
    </xf>
    <xf numFmtId="4" fontId="0" fillId="0" borderId="5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center"/>
    </xf>
    <xf numFmtId="4" fontId="1" fillId="4" borderId="4" xfId="0" applyNumberFormat="1" applyFont="1" applyFill="1" applyBorder="1" applyAlignment="1">
      <alignment horizontal="right"/>
    </xf>
    <xf numFmtId="10" fontId="1" fillId="4" borderId="4" xfId="0" applyNumberFormat="1" applyFont="1" applyFill="1" applyBorder="1" applyAlignment="1">
      <alignment horizontal="right"/>
    </xf>
    <xf numFmtId="0" fontId="7" fillId="0" borderId="0" xfId="1" applyFont="1" applyAlignment="1" applyProtection="1">
      <alignment vertical="top"/>
    </xf>
    <xf numFmtId="0" fontId="7" fillId="0" borderId="0" xfId="1" applyFont="1" applyAlignment="1">
      <alignment vertical="top"/>
    </xf>
    <xf numFmtId="0" fontId="7" fillId="0" borderId="0" xfId="1" applyFont="1" applyAlignment="1" applyProtection="1">
      <alignment vertical="top" wrapText="1"/>
    </xf>
    <xf numFmtId="0" fontId="7" fillId="0" borderId="14" xfId="1" applyFont="1" applyBorder="1" applyAlignment="1" applyProtection="1">
      <alignment vertical="top"/>
    </xf>
    <xf numFmtId="0" fontId="7" fillId="0" borderId="0" xfId="1" applyFont="1" applyBorder="1" applyAlignment="1" applyProtection="1">
      <alignment vertical="top"/>
    </xf>
    <xf numFmtId="0" fontId="7" fillId="0" borderId="0" xfId="1" applyFont="1" applyBorder="1" applyAlignment="1" applyProtection="1">
      <alignment vertical="top" wrapText="1"/>
    </xf>
    <xf numFmtId="0" fontId="7" fillId="0" borderId="15" xfId="1" applyFont="1" applyBorder="1" applyAlignment="1" applyProtection="1">
      <alignment vertical="top"/>
    </xf>
    <xf numFmtId="0" fontId="8" fillId="0" borderId="14" xfId="1" applyFont="1" applyBorder="1" applyAlignment="1" applyProtection="1">
      <alignment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Border="1" applyAlignment="1" applyProtection="1">
      <alignment vertical="top" wrapText="1"/>
    </xf>
    <xf numFmtId="0" fontId="8" fillId="0" borderId="15" xfId="1" applyFont="1" applyBorder="1" applyAlignment="1" applyProtection="1">
      <alignment vertical="top"/>
    </xf>
    <xf numFmtId="0" fontId="8" fillId="0" borderId="0" xfId="1" applyFont="1" applyAlignment="1">
      <alignment vertical="top"/>
    </xf>
    <xf numFmtId="0" fontId="10" fillId="0" borderId="0" xfId="1" applyFont="1" applyBorder="1" applyAlignment="1" applyProtection="1">
      <alignment vertical="top"/>
    </xf>
    <xf numFmtId="0" fontId="8" fillId="0" borderId="0" xfId="1" applyFont="1" applyAlignment="1" applyProtection="1">
      <alignment vertical="top"/>
    </xf>
    <xf numFmtId="0" fontId="8" fillId="0" borderId="0" xfId="1" applyFont="1" applyAlignment="1" applyProtection="1">
      <alignment vertical="top" wrapText="1"/>
    </xf>
    <xf numFmtId="0" fontId="9" fillId="0" borderId="0" xfId="1" applyFont="1" applyAlignment="1" applyProtection="1">
      <alignment vertical="top"/>
    </xf>
    <xf numFmtId="0" fontId="7" fillId="0" borderId="0" xfId="1" applyFont="1" applyAlignment="1" applyProtection="1">
      <alignment horizontal="center" vertical="top"/>
    </xf>
    <xf numFmtId="0" fontId="7" fillId="0" borderId="14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left" vertical="top"/>
    </xf>
    <xf numFmtId="0" fontId="9" fillId="0" borderId="0" xfId="1" applyFont="1" applyBorder="1" applyAlignment="1" applyProtection="1">
      <alignment horizontal="center" vertical="top"/>
    </xf>
    <xf numFmtId="0" fontId="9" fillId="0" borderId="14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vertical="top"/>
    </xf>
    <xf numFmtId="0" fontId="7" fillId="0" borderId="14" xfId="1" applyFont="1" applyBorder="1" applyAlignment="1" applyProtection="1">
      <alignment horizontal="left" vertical="top"/>
    </xf>
    <xf numFmtId="0" fontId="9" fillId="0" borderId="10" xfId="1" applyFont="1" applyBorder="1" applyAlignment="1">
      <alignment horizontal="left" vertical="top"/>
    </xf>
    <xf numFmtId="0" fontId="9" fillId="0" borderId="1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top"/>
    </xf>
    <xf numFmtId="0" fontId="7" fillId="0" borderId="2" xfId="1" applyFont="1" applyBorder="1" applyAlignment="1">
      <alignment vertical="top"/>
    </xf>
    <xf numFmtId="164" fontId="7" fillId="0" borderId="8" xfId="2" applyFont="1" applyBorder="1" applyAlignment="1" applyProtection="1">
      <alignment horizontal="right" vertical="top"/>
    </xf>
    <xf numFmtId="164" fontId="7" fillId="0" borderId="7" xfId="2" applyFont="1" applyBorder="1" applyAlignment="1" applyProtection="1">
      <alignment horizontal="right" vertical="top"/>
    </xf>
    <xf numFmtId="164" fontId="7" fillId="0" borderId="0" xfId="2" applyFont="1" applyBorder="1" applyAlignment="1" applyProtection="1">
      <alignment horizontal="right" vertical="top"/>
    </xf>
    <xf numFmtId="0" fontId="7" fillId="0" borderId="0" xfId="1" applyFont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7" fillId="0" borderId="11" xfId="1" applyFont="1" applyFill="1" applyBorder="1" applyAlignment="1" applyProtection="1">
      <alignment vertical="top"/>
    </xf>
    <xf numFmtId="0" fontId="7" fillId="0" borderId="11" xfId="1" applyFont="1" applyBorder="1" applyAlignment="1" applyProtection="1">
      <alignment vertical="top"/>
    </xf>
    <xf numFmtId="0" fontId="7" fillId="0" borderId="0" xfId="1" applyFont="1" applyBorder="1" applyAlignment="1">
      <alignment vertical="top"/>
    </xf>
    <xf numFmtId="0" fontId="7" fillId="0" borderId="7" xfId="1" applyFont="1" applyFill="1" applyBorder="1" applyAlignment="1" applyProtection="1">
      <alignment vertical="top"/>
    </xf>
    <xf numFmtId="0" fontId="7" fillId="0" borderId="7" xfId="1" applyFont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Border="1" applyProtection="1"/>
    <xf numFmtId="0" fontId="7" fillId="0" borderId="0" xfId="1" applyFont="1" applyBorder="1" applyAlignment="1" applyProtection="1"/>
    <xf numFmtId="0" fontId="7" fillId="0" borderId="0" xfId="1" applyFont="1" applyFill="1" applyBorder="1" applyAlignment="1" applyProtection="1"/>
    <xf numFmtId="0" fontId="7" fillId="0" borderId="0" xfId="1" applyFont="1" applyFill="1" applyBorder="1" applyProtection="1"/>
    <xf numFmtId="0" fontId="7" fillId="0" borderId="0" xfId="1" applyFont="1" applyFill="1" applyBorder="1" applyAlignment="1"/>
    <xf numFmtId="0" fontId="7" fillId="0" borderId="0" xfId="1" applyFont="1" applyFill="1" applyBorder="1"/>
    <xf numFmtId="0" fontId="7" fillId="0" borderId="0" xfId="1" applyFont="1" applyBorder="1"/>
    <xf numFmtId="0" fontId="7" fillId="0" borderId="0" xfId="1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4" fontId="0" fillId="0" borderId="5" xfId="0" applyNumberForma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10" fontId="1" fillId="0" borderId="0" xfId="5" applyNumberFormat="1" applyFont="1" applyAlignment="1">
      <alignment horizontal="right"/>
    </xf>
    <xf numFmtId="4" fontId="0" fillId="0" borderId="13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6"/>
    <xf numFmtId="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4" fontId="0" fillId="0" borderId="16" xfId="0" applyNumberFormat="1" applyBorder="1" applyAlignment="1" applyProtection="1">
      <alignment horizontal="right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4" fontId="1" fillId="4" borderId="1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0" borderId="0" xfId="6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0" fillId="0" borderId="0" xfId="0" applyNumberFormat="1" applyAlignment="1" applyProtection="1">
      <alignment horizontal="right" vertical="center" wrapText="1"/>
      <protection locked="0"/>
    </xf>
    <xf numFmtId="10" fontId="1" fillId="0" borderId="0" xfId="5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" fillId="0" borderId="0" xfId="0" applyNumberFormat="1" applyFont="1" applyAlignment="1" applyProtection="1">
      <alignment horizontal="right" vertical="center" wrapText="1"/>
      <protection locked="0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4" fontId="0" fillId="0" borderId="7" xfId="0" applyNumberFormat="1" applyBorder="1" applyAlignment="1">
      <alignment horizontal="right"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10" fontId="1" fillId="0" borderId="0" xfId="5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0" fontId="1" fillId="0" borderId="0" xfId="0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4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4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17" xfId="0" applyNumberForma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wrapText="1"/>
    </xf>
    <xf numFmtId="4" fontId="3" fillId="6" borderId="0" xfId="0" applyNumberFormat="1" applyFont="1" applyFill="1"/>
    <xf numFmtId="4" fontId="3" fillId="0" borderId="0" xfId="0" applyNumberFormat="1" applyFont="1" applyAlignment="1">
      <alignment horizontal="left"/>
    </xf>
    <xf numFmtId="0" fontId="3" fillId="0" borderId="0" xfId="0" applyFont="1"/>
    <xf numFmtId="4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6" borderId="0" xfId="0" applyNumberFormat="1" applyFont="1" applyFill="1" applyAlignment="1">
      <alignment horizontal="left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/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3" fillId="6" borderId="0" xfId="0" applyFont="1" applyFill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0" fillId="6" borderId="16" xfId="0" applyFill="1" applyBorder="1" applyAlignment="1">
      <alignment horizontal="center" vertical="center"/>
    </xf>
    <xf numFmtId="0" fontId="0" fillId="6" borderId="16" xfId="0" applyFill="1" applyBorder="1" applyAlignment="1">
      <alignment vertical="center" wrapText="1"/>
    </xf>
    <xf numFmtId="4" fontId="0" fillId="0" borderId="22" xfId="0" applyNumberFormat="1" applyBorder="1" applyAlignment="1">
      <alignment horizontal="right" vertical="center"/>
    </xf>
    <xf numFmtId="0" fontId="0" fillId="0" borderId="23" xfId="0" applyBorder="1" applyAlignment="1" applyProtection="1">
      <alignment horizontal="center" vertical="center" wrapText="1"/>
      <protection locked="0"/>
    </xf>
    <xf numFmtId="4" fontId="0" fillId="6" borderId="0" xfId="0" applyNumberFormat="1" applyFill="1"/>
    <xf numFmtId="0" fontId="0" fillId="6" borderId="0" xfId="0" applyFill="1"/>
    <xf numFmtId="0" fontId="0" fillId="0" borderId="0" xfId="0" applyAlignment="1"/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4" fontId="3" fillId="6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4" fontId="0" fillId="0" borderId="0" xfId="0" applyNumberFormat="1"/>
    <xf numFmtId="0" fontId="0" fillId="0" borderId="0" xfId="0"/>
    <xf numFmtId="4" fontId="3" fillId="0" borderId="0" xfId="0" applyNumberFormat="1" applyFont="1" applyAlignment="1">
      <alignment horizontal="center"/>
    </xf>
    <xf numFmtId="4" fontId="0" fillId="0" borderId="7" xfId="0" applyNumberFormat="1" applyBorder="1" applyAlignment="1">
      <alignment horizontal="right" vertical="center"/>
    </xf>
    <xf numFmtId="3" fontId="3" fillId="0" borderId="0" xfId="0" applyNumberFormat="1" applyFont="1" applyAlignment="1">
      <alignment horizontal="center"/>
    </xf>
    <xf numFmtId="0" fontId="0" fillId="0" borderId="0" xfId="0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0" fillId="0" borderId="0" xfId="0" applyNumberFormat="1" applyFont="1" applyAlignment="1" applyProtection="1">
      <alignment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4" fontId="0" fillId="0" borderId="16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4" fontId="0" fillId="0" borderId="0" xfId="0" applyNumberFormat="1" applyFill="1" applyAlignment="1" applyProtection="1">
      <alignment vertical="center" wrapText="1"/>
      <protection locked="0"/>
    </xf>
    <xf numFmtId="0" fontId="1" fillId="4" borderId="11" xfId="0" applyFont="1" applyFill="1" applyBorder="1" applyAlignment="1">
      <alignment horizontal="center" vertical="center"/>
    </xf>
    <xf numFmtId="0" fontId="1" fillId="0" borderId="0" xfId="0" applyFont="1"/>
    <xf numFmtId="4" fontId="0" fillId="0" borderId="0" xfId="0" applyNumberFormat="1"/>
    <xf numFmtId="0" fontId="0" fillId="0" borderId="0" xfId="0"/>
    <xf numFmtId="0" fontId="0" fillId="0" borderId="11" xfId="0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0" borderId="0" xfId="0" applyFont="1" applyBorder="1"/>
    <xf numFmtId="0" fontId="1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6" borderId="24" xfId="0" applyFill="1" applyBorder="1" applyAlignment="1">
      <alignment horizontal="center" vertical="center"/>
    </xf>
    <xf numFmtId="0" fontId="0" fillId="6" borderId="24" xfId="0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" fontId="0" fillId="0" borderId="6" xfId="0" applyNumberFormat="1" applyBorder="1" applyAlignment="1">
      <alignment horizontal="right" vertical="center"/>
    </xf>
    <xf numFmtId="2" fontId="0" fillId="0" borderId="19" xfId="0" applyNumberFormat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4" fontId="0" fillId="6" borderId="0" xfId="0" applyNumberFormat="1" applyFill="1" applyAlignment="1">
      <alignment horizontal="center"/>
    </xf>
    <xf numFmtId="4" fontId="0" fillId="6" borderId="0" xfId="0" applyNumberFormat="1" applyFont="1" applyFill="1" applyAlignment="1">
      <alignment horizontal="center"/>
    </xf>
    <xf numFmtId="4" fontId="16" fillId="6" borderId="0" xfId="0" applyNumberFormat="1" applyFont="1" applyFill="1" applyAlignment="1">
      <alignment horizontal="center"/>
    </xf>
    <xf numFmtId="0" fontId="0" fillId="0" borderId="19" xfId="0" applyBorder="1" applyAlignment="1">
      <alignment horizontal="right" vertical="center" wrapText="1"/>
    </xf>
    <xf numFmtId="4" fontId="0" fillId="0" borderId="16" xfId="0" applyNumberFormat="1" applyBorder="1" applyAlignment="1" applyProtection="1">
      <alignment vertical="center" wrapText="1"/>
      <protection locked="0"/>
    </xf>
    <xf numFmtId="4" fontId="0" fillId="0" borderId="5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4" borderId="10" xfId="0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4" fontId="1" fillId="4" borderId="8" xfId="0" applyNumberFormat="1" applyFont="1" applyFill="1" applyBorder="1" applyAlignment="1">
      <alignment horizontal="right"/>
    </xf>
    <xf numFmtId="4" fontId="1" fillId="4" borderId="14" xfId="0" applyNumberFormat="1" applyFont="1" applyFill="1" applyBorder="1" applyAlignment="1">
      <alignment horizontal="right" vertical="center"/>
    </xf>
    <xf numFmtId="10" fontId="1" fillId="4" borderId="10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4" fontId="0" fillId="0" borderId="27" xfId="0" applyNumberFormat="1" applyBorder="1" applyAlignment="1" applyProtection="1">
      <alignment vertical="center" wrapText="1"/>
      <protection locked="0"/>
    </xf>
    <xf numFmtId="4" fontId="0" fillId="0" borderId="28" xfId="0" applyNumberFormat="1" applyBorder="1" applyAlignment="1" applyProtection="1">
      <alignment vertical="center" wrapText="1"/>
      <protection locked="0"/>
    </xf>
    <xf numFmtId="4" fontId="0" fillId="0" borderId="29" xfId="0" applyNumberFormat="1" applyBorder="1" applyAlignment="1" applyProtection="1">
      <alignment vertical="center" wrapText="1"/>
      <protection locked="0"/>
    </xf>
    <xf numFmtId="4" fontId="0" fillId="0" borderId="26" xfId="0" applyNumberFormat="1" applyBorder="1" applyAlignment="1" applyProtection="1">
      <alignment horizontal="right" vertic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0" fillId="0" borderId="32" xfId="0" applyBorder="1" applyAlignment="1">
      <alignment horizontal="left" vertical="center"/>
    </xf>
    <xf numFmtId="0" fontId="0" fillId="6" borderId="10" xfId="0" applyFill="1" applyBorder="1" applyAlignment="1">
      <alignment vertical="center" wrapText="1"/>
    </xf>
    <xf numFmtId="0" fontId="0" fillId="6" borderId="3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4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4" fontId="0" fillId="0" borderId="27" xfId="0" applyNumberFormat="1" applyBorder="1" applyAlignment="1" applyProtection="1">
      <alignment horizontal="right" vertical="center" wrapText="1"/>
      <protection locked="0"/>
    </xf>
    <xf numFmtId="4" fontId="0" fillId="0" borderId="28" xfId="0" applyNumberFormat="1" applyBorder="1" applyAlignment="1" applyProtection="1">
      <alignment horizontal="right" vertical="center" wrapText="1"/>
      <protection locked="0"/>
    </xf>
    <xf numFmtId="4" fontId="0" fillId="0" borderId="29" xfId="0" applyNumberFormat="1" applyBorder="1" applyAlignment="1" applyProtection="1">
      <alignment horizontal="right" vertical="center" wrapText="1"/>
      <protection locked="0"/>
    </xf>
    <xf numFmtId="4" fontId="3" fillId="6" borderId="0" xfId="0" applyNumberFormat="1" applyFont="1" applyFill="1" applyAlignment="1">
      <alignment horizontal="left"/>
    </xf>
    <xf numFmtId="4" fontId="3" fillId="6" borderId="0" xfId="0" applyNumberFormat="1" applyFont="1" applyFill="1" applyBorder="1" applyAlignment="1">
      <alignment horizontal="left"/>
    </xf>
    <xf numFmtId="166" fontId="3" fillId="6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left"/>
    </xf>
    <xf numFmtId="0" fontId="0" fillId="0" borderId="16" xfId="0" applyFill="1" applyBorder="1" applyAlignment="1" applyProtection="1">
      <alignment horizontal="center" vertical="center" wrapText="1"/>
      <protection locked="0"/>
    </xf>
    <xf numFmtId="4" fontId="0" fillId="0" borderId="0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vertical="center" wrapText="1"/>
    </xf>
    <xf numFmtId="4" fontId="0" fillId="0" borderId="21" xfId="0" applyNumberFormat="1" applyBorder="1" applyAlignment="1">
      <alignment vertical="center"/>
    </xf>
    <xf numFmtId="4" fontId="7" fillId="0" borderId="0" xfId="1" applyNumberFormat="1" applyFont="1" applyAlignment="1">
      <alignment vertical="top"/>
    </xf>
    <xf numFmtId="167" fontId="7" fillId="0" borderId="0" xfId="1" applyNumberFormat="1" applyFont="1" applyAlignment="1">
      <alignment vertical="top"/>
    </xf>
    <xf numFmtId="0" fontId="6" fillId="7" borderId="41" xfId="0" applyFont="1" applyFill="1" applyBorder="1" applyAlignment="1">
      <alignment vertical="center"/>
    </xf>
    <xf numFmtId="0" fontId="6" fillId="7" borderId="42" xfId="0" applyFont="1" applyFill="1" applyBorder="1" applyAlignment="1">
      <alignment horizontal="center"/>
    </xf>
    <xf numFmtId="0" fontId="6" fillId="7" borderId="43" xfId="0" applyFont="1" applyFill="1" applyBorder="1" applyAlignment="1">
      <alignment horizontal="center"/>
    </xf>
    <xf numFmtId="0" fontId="6" fillId="7" borderId="44" xfId="0" applyFont="1" applyFill="1" applyBorder="1" applyAlignment="1">
      <alignment horizontal="center"/>
    </xf>
    <xf numFmtId="0" fontId="6" fillId="7" borderId="45" xfId="0" applyFont="1" applyFill="1" applyBorder="1" applyAlignment="1">
      <alignment horizontal="center"/>
    </xf>
    <xf numFmtId="39" fontId="0" fillId="9" borderId="47" xfId="10" applyNumberFormat="1" applyFont="1" applyFill="1" applyBorder="1" applyAlignment="1" applyProtection="1">
      <alignment horizontal="center"/>
    </xf>
    <xf numFmtId="39" fontId="0" fillId="9" borderId="52" xfId="10" applyNumberFormat="1" applyFont="1" applyFill="1" applyBorder="1" applyAlignment="1" applyProtection="1">
      <alignment horizontal="center"/>
    </xf>
    <xf numFmtId="39" fontId="0" fillId="9" borderId="59" xfId="10" applyNumberFormat="1" applyFont="1" applyFill="1" applyBorder="1" applyAlignment="1" applyProtection="1">
      <alignment horizontal="center"/>
    </xf>
    <xf numFmtId="2" fontId="0" fillId="0" borderId="0" xfId="0" applyNumberFormat="1"/>
    <xf numFmtId="0" fontId="6" fillId="0" borderId="60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43" fontId="12" fillId="11" borderId="28" xfId="10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43" fontId="12" fillId="11" borderId="29" xfId="1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12" borderId="71" xfId="0" applyFont="1" applyFill="1" applyBorder="1"/>
    <xf numFmtId="0" fontId="5" fillId="12" borderId="71" xfId="0" applyFont="1" applyFill="1" applyBorder="1"/>
    <xf numFmtId="0" fontId="0" fillId="12" borderId="71" xfId="0" applyFill="1" applyBorder="1"/>
    <xf numFmtId="0" fontId="19" fillId="0" borderId="0" xfId="0" applyFont="1"/>
    <xf numFmtId="0" fontId="6" fillId="0" borderId="0" xfId="0" applyFont="1"/>
    <xf numFmtId="0" fontId="3" fillId="0" borderId="0" xfId="0" applyFont="1" applyAlignment="1"/>
    <xf numFmtId="0" fontId="5" fillId="0" borderId="11" xfId="1" applyBorder="1" applyAlignment="1" applyProtection="1">
      <alignment vertical="top" wrapText="1"/>
      <protection locked="0"/>
    </xf>
    <xf numFmtId="0" fontId="0" fillId="0" borderId="20" xfId="0" applyBorder="1" applyAlignment="1">
      <alignment horizontal="center" vertical="center"/>
    </xf>
    <xf numFmtId="0" fontId="3" fillId="0" borderId="72" xfId="0" applyFont="1" applyFill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vertical="top"/>
      <protection locked="0"/>
    </xf>
    <xf numFmtId="0" fontId="9" fillId="0" borderId="11" xfId="1" applyFont="1" applyBorder="1" applyAlignment="1" applyProtection="1">
      <alignment vertical="top"/>
      <protection locked="0"/>
    </xf>
    <xf numFmtId="0" fontId="9" fillId="0" borderId="12" xfId="1" applyFont="1" applyBorder="1" applyAlignment="1" applyProtection="1">
      <alignment vertical="top"/>
      <protection locked="0"/>
    </xf>
    <xf numFmtId="0" fontId="7" fillId="0" borderId="11" xfId="1" applyFont="1" applyBorder="1" applyAlignment="1">
      <alignment vertical="top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4" fontId="3" fillId="6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6" borderId="0" xfId="0" applyFont="1" applyFill="1"/>
    <xf numFmtId="4" fontId="3" fillId="0" borderId="0" xfId="0" applyNumberFormat="1" applyFont="1" applyAlignment="1">
      <alignment horizontal="center"/>
    </xf>
    <xf numFmtId="4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9" fontId="3" fillId="0" borderId="0" xfId="0" applyNumberFormat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Alignment="1"/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0" fontId="4" fillId="0" borderId="0" xfId="0" applyFont="1" applyFill="1"/>
    <xf numFmtId="4" fontId="3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0" fontId="3" fillId="6" borderId="0" xfId="0" applyFont="1" applyFill="1" applyAlignment="1">
      <alignment horizontal="center"/>
    </xf>
    <xf numFmtId="4" fontId="1" fillId="4" borderId="4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4" fontId="24" fillId="13" borderId="4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horizont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0" fillId="0" borderId="0" xfId="0" applyFont="1" applyAlignment="1">
      <alignment vertical="center"/>
    </xf>
    <xf numFmtId="0" fontId="6" fillId="7" borderId="42" xfId="0" applyFont="1" applyFill="1" applyBorder="1" applyAlignment="1">
      <alignment horizontal="center" wrapText="1"/>
    </xf>
    <xf numFmtId="0" fontId="26" fillId="8" borderId="46" xfId="0" applyFont="1" applyFill="1" applyBorder="1"/>
    <xf numFmtId="2" fontId="26" fillId="10" borderId="48" xfId="0" applyNumberFormat="1" applyFont="1" applyFill="1" applyBorder="1" applyAlignment="1">
      <alignment horizontal="center"/>
    </xf>
    <xf numFmtId="2" fontId="26" fillId="10" borderId="49" xfId="0" applyNumberFormat="1" applyFont="1" applyFill="1" applyBorder="1" applyAlignment="1">
      <alignment horizontal="center"/>
    </xf>
    <xf numFmtId="2" fontId="26" fillId="10" borderId="50" xfId="0" applyNumberFormat="1" applyFont="1" applyFill="1" applyBorder="1" applyAlignment="1">
      <alignment horizontal="center"/>
    </xf>
    <xf numFmtId="0" fontId="26" fillId="8" borderId="51" xfId="0" applyFont="1" applyFill="1" applyBorder="1"/>
    <xf numFmtId="2" fontId="26" fillId="10" borderId="53" xfId="0" applyNumberFormat="1" applyFont="1" applyFill="1" applyBorder="1" applyAlignment="1">
      <alignment horizontal="center"/>
    </xf>
    <xf numFmtId="2" fontId="26" fillId="10" borderId="54" xfId="0" applyNumberFormat="1" applyFont="1" applyFill="1" applyBorder="1" applyAlignment="1">
      <alignment horizontal="center"/>
    </xf>
    <xf numFmtId="2" fontId="26" fillId="10" borderId="44" xfId="0" applyNumberFormat="1" applyFont="1" applyFill="1" applyBorder="1" applyAlignment="1">
      <alignment horizontal="center"/>
    </xf>
    <xf numFmtId="2" fontId="26" fillId="10" borderId="55" xfId="0" applyNumberFormat="1" applyFont="1" applyFill="1" applyBorder="1" applyAlignment="1">
      <alignment horizontal="center"/>
    </xf>
    <xf numFmtId="2" fontId="26" fillId="10" borderId="56" xfId="0" applyNumberFormat="1" applyFont="1" applyFill="1" applyBorder="1" applyAlignment="1">
      <alignment horizontal="center"/>
    </xf>
    <xf numFmtId="2" fontId="26" fillId="10" borderId="45" xfId="0" applyNumberFormat="1" applyFont="1" applyFill="1" applyBorder="1" applyAlignment="1">
      <alignment horizontal="center"/>
    </xf>
    <xf numFmtId="2" fontId="26" fillId="10" borderId="57" xfId="0" applyNumberFormat="1" applyFont="1" applyFill="1" applyBorder="1" applyAlignment="1">
      <alignment horizontal="center"/>
    </xf>
    <xf numFmtId="0" fontId="26" fillId="8" borderId="58" xfId="0" applyFont="1" applyFill="1" applyBorder="1"/>
    <xf numFmtId="0" fontId="17" fillId="0" borderId="0" xfId="0" applyFont="1" applyAlignment="1">
      <alignment horizontal="right"/>
    </xf>
    <xf numFmtId="10" fontId="17" fillId="0" borderId="0" xfId="10" applyNumberFormat="1" applyFont="1"/>
    <xf numFmtId="43" fontId="18" fillId="0" borderId="0" xfId="10" applyFont="1"/>
    <xf numFmtId="0" fontId="1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4" fontId="0" fillId="0" borderId="0" xfId="0" applyNumberFormat="1"/>
    <xf numFmtId="0" fontId="0" fillId="0" borderId="0" xfId="0"/>
    <xf numFmtId="4" fontId="3" fillId="0" borderId="0" xfId="0" applyNumberFormat="1" applyFont="1" applyFill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1" fillId="4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Fill="1"/>
    <xf numFmtId="4" fontId="3" fillId="0" borderId="0" xfId="0" applyNumberFormat="1" applyFont="1" applyFill="1"/>
    <xf numFmtId="4" fontId="0" fillId="0" borderId="0" xfId="0" applyNumberFormat="1"/>
    <xf numFmtId="0" fontId="0" fillId="0" borderId="0" xfId="0"/>
    <xf numFmtId="4" fontId="3" fillId="6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left" vertical="center"/>
    </xf>
    <xf numFmtId="0" fontId="0" fillId="0" borderId="2" xfId="0" applyFill="1" applyBorder="1" applyAlignment="1">
      <alignment horizontal="justify" vertical="center" wrapText="1"/>
    </xf>
    <xf numFmtId="4" fontId="0" fillId="0" borderId="2" xfId="0" applyNumberFormat="1" applyFill="1" applyBorder="1" applyAlignment="1">
      <alignment horizontal="center" vertical="center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/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1" fillId="4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/>
    <xf numFmtId="4" fontId="3" fillId="0" borderId="0" xfId="0" applyNumberFormat="1" applyFont="1" applyFill="1"/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0" fillId="0" borderId="4" xfId="0" applyFill="1" applyBorder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44" fontId="0" fillId="0" borderId="0" xfId="14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44" fontId="1" fillId="0" borderId="0" xfId="14" applyFont="1" applyFill="1" applyAlignment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3" fillId="0" borderId="0" xfId="0" applyNumberFormat="1" applyFont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/>
    <xf numFmtId="0" fontId="3" fillId="0" borderId="0" xfId="0" applyFont="1"/>
    <xf numFmtId="2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 applyAlignment="1">
      <alignment horizontal="center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0" fillId="0" borderId="0" xfId="0"/>
    <xf numFmtId="166" fontId="3" fillId="0" borderId="0" xfId="0" applyNumberFormat="1" applyFont="1" applyFill="1"/>
    <xf numFmtId="4" fontId="3" fillId="0" borderId="0" xfId="0" applyNumberFormat="1" applyFont="1" applyFill="1" applyAlignment="1">
      <alignment horizontal="center" wrapText="1"/>
    </xf>
    <xf numFmtId="4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4" fontId="0" fillId="0" borderId="4" xfId="0" applyNumberForma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4" fontId="0" fillId="0" borderId="4" xfId="14" applyFont="1" applyFill="1" applyBorder="1" applyAlignment="1">
      <alignment vertical="center" wrapText="1"/>
    </xf>
    <xf numFmtId="44" fontId="0" fillId="0" borderId="4" xfId="14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44" fontId="1" fillId="0" borderId="4" xfId="14" applyFont="1" applyFill="1" applyBorder="1" applyAlignment="1">
      <alignment vertical="center"/>
    </xf>
    <xf numFmtId="9" fontId="3" fillId="0" borderId="0" xfId="0" applyNumberFormat="1" applyFont="1" applyFill="1"/>
    <xf numFmtId="2" fontId="3" fillId="0" borderId="0" xfId="0" applyNumberFormat="1" applyFont="1" applyFill="1"/>
    <xf numFmtId="2" fontId="3" fillId="0" borderId="0" xfId="0" applyNumberFormat="1" applyFont="1" applyFill="1" applyAlignment="1"/>
    <xf numFmtId="2" fontId="3" fillId="0" borderId="0" xfId="0" applyNumberFormat="1" applyFont="1" applyFill="1" applyAlignment="1">
      <alignment horizontal="left"/>
    </xf>
    <xf numFmtId="0" fontId="7" fillId="0" borderId="0" xfId="1" applyFont="1" applyAlignment="1">
      <alignment vertical="top" wrapText="1"/>
    </xf>
    <xf numFmtId="0" fontId="7" fillId="0" borderId="14" xfId="1" applyFont="1" applyBorder="1" applyAlignment="1">
      <alignment vertical="top"/>
    </xf>
    <xf numFmtId="0" fontId="7" fillId="0" borderId="15" xfId="1" applyFont="1" applyBorder="1" applyAlignment="1">
      <alignment vertical="top"/>
    </xf>
    <xf numFmtId="0" fontId="8" fillId="0" borderId="0" xfId="1" applyFont="1" applyAlignment="1">
      <alignment vertical="top" wrapText="1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7" fillId="0" borderId="0" xfId="1" applyFont="1" applyAlignment="1">
      <alignment horizontal="center" vertical="top"/>
    </xf>
    <xf numFmtId="0" fontId="7" fillId="0" borderId="14" xfId="1" applyFont="1" applyBorder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center" vertical="top"/>
    </xf>
    <xf numFmtId="0" fontId="9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39" fontId="9" fillId="0" borderId="0" xfId="2" applyNumberFormat="1" applyFont="1" applyFill="1" applyBorder="1" applyAlignment="1" applyProtection="1">
      <alignment vertical="top" wrapText="1"/>
    </xf>
    <xf numFmtId="0" fontId="6" fillId="0" borderId="0" xfId="1" applyFont="1" applyAlignment="1">
      <alignment vertical="top" wrapText="1"/>
    </xf>
    <xf numFmtId="0" fontId="7" fillId="0" borderId="11" xfId="4" applyBorder="1" applyAlignment="1" applyProtection="1">
      <alignment vertical="top" wrapText="1"/>
      <protection locked="0"/>
    </xf>
    <xf numFmtId="0" fontId="7" fillId="0" borderId="7" xfId="1" applyFont="1" applyBorder="1" applyAlignment="1">
      <alignment vertical="top"/>
    </xf>
    <xf numFmtId="0" fontId="9" fillId="0" borderId="0" xfId="1" applyFont="1" applyAlignment="1" applyProtection="1">
      <alignment horizontal="left"/>
      <protection locked="0"/>
    </xf>
    <xf numFmtId="0" fontId="7" fillId="0" borderId="0" xfId="4" applyAlignment="1" applyProtection="1">
      <alignment horizontal="left"/>
      <protection locked="0"/>
    </xf>
    <xf numFmtId="0" fontId="7" fillId="0" borderId="0" xfId="4" applyAlignment="1">
      <alignment vertical="top"/>
    </xf>
    <xf numFmtId="0" fontId="9" fillId="0" borderId="0" xfId="4" applyFont="1" applyAlignment="1" applyProtection="1">
      <alignment horizontal="left"/>
      <protection locked="0"/>
    </xf>
    <xf numFmtId="0" fontId="7" fillId="0" borderId="0" xfId="1" applyFont="1" applyAlignment="1">
      <alignment horizontal="left"/>
    </xf>
    <xf numFmtId="0" fontId="7" fillId="0" borderId="0" xfId="1" applyFont="1"/>
    <xf numFmtId="0" fontId="9" fillId="0" borderId="0" xfId="1" applyFont="1"/>
    <xf numFmtId="0" fontId="7" fillId="0" borderId="0" xfId="1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4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/>
    <xf numFmtId="0" fontId="3" fillId="6" borderId="0" xfId="0" applyFont="1" applyFill="1"/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center"/>
    </xf>
    <xf numFmtId="43" fontId="12" fillId="11" borderId="34" xfId="10" applyFill="1" applyBorder="1" applyAlignment="1">
      <alignment horizontal="center" vertical="center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0" applyFont="1" applyFill="1" applyAlignment="1">
      <alignment horizontal="left"/>
    </xf>
    <xf numFmtId="0" fontId="0" fillId="0" borderId="4" xfId="0" applyFill="1" applyBorder="1" applyAlignment="1">
      <alignment horizontal="justify" vertical="center" wrapText="1"/>
    </xf>
    <xf numFmtId="4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6" xfId="0" applyFill="1" applyBorder="1" applyAlignment="1">
      <alignment horizontal="justify" vertical="center" wrapText="1"/>
    </xf>
    <xf numFmtId="4" fontId="0" fillId="0" borderId="21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justify" vertical="center" wrapText="1"/>
    </xf>
    <xf numFmtId="4" fontId="0" fillId="0" borderId="5" xfId="0" applyNumberFormat="1" applyFill="1" applyBorder="1" applyAlignment="1">
      <alignment vertical="center"/>
    </xf>
    <xf numFmtId="4" fontId="0" fillId="0" borderId="4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4" fontId="24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4" fontId="24" fillId="0" borderId="0" xfId="0" applyNumberFormat="1" applyFon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" fontId="0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justify" vertical="center" wrapText="1"/>
    </xf>
    <xf numFmtId="4" fontId="3" fillId="0" borderId="4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 wrapText="1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4" fontId="0" fillId="0" borderId="0" xfId="0" applyNumberFormat="1" applyFont="1" applyFill="1" applyAlignment="1">
      <alignment vertical="center"/>
    </xf>
    <xf numFmtId="0" fontId="0" fillId="0" borderId="4" xfId="0" applyFill="1" applyBorder="1" applyAlignment="1">
      <alignment vertical="center" wrapText="1"/>
    </xf>
    <xf numFmtId="2" fontId="0" fillId="0" borderId="4" xfId="0" applyNumberFormat="1" applyFont="1" applyFill="1" applyBorder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/>
    <xf numFmtId="0" fontId="32" fillId="14" borderId="0" xfId="0" applyFont="1" applyFill="1" applyAlignment="1">
      <alignment horizontal="left" vertical="top" wrapText="1"/>
    </xf>
    <xf numFmtId="0" fontId="33" fillId="14" borderId="0" xfId="0" applyFont="1" applyFill="1" applyAlignment="1">
      <alignment horizontal="left" vertical="top" wrapText="1"/>
    </xf>
    <xf numFmtId="0" fontId="32" fillId="14" borderId="73" xfId="0" applyFont="1" applyFill="1" applyBorder="1" applyAlignment="1">
      <alignment horizontal="left" vertical="top" wrapText="1"/>
    </xf>
    <xf numFmtId="0" fontId="32" fillId="14" borderId="73" xfId="0" applyFont="1" applyFill="1" applyBorder="1" applyAlignment="1">
      <alignment horizontal="right" vertical="top" wrapText="1"/>
    </xf>
    <xf numFmtId="0" fontId="32" fillId="14" borderId="73" xfId="0" applyFont="1" applyFill="1" applyBorder="1" applyAlignment="1">
      <alignment horizontal="center" vertical="top" wrapText="1"/>
    </xf>
    <xf numFmtId="0" fontId="34" fillId="15" borderId="73" xfId="0" applyFont="1" applyFill="1" applyBorder="1" applyAlignment="1">
      <alignment horizontal="left" vertical="top" wrapText="1"/>
    </xf>
    <xf numFmtId="0" fontId="34" fillId="15" borderId="73" xfId="0" applyFont="1" applyFill="1" applyBorder="1" applyAlignment="1">
      <alignment horizontal="right" vertical="top" wrapText="1"/>
    </xf>
    <xf numFmtId="0" fontId="34" fillId="15" borderId="73" xfId="0" applyFont="1" applyFill="1" applyBorder="1" applyAlignment="1">
      <alignment horizontal="left" vertical="top" wrapText="1"/>
    </xf>
    <xf numFmtId="0" fontId="34" fillId="15" borderId="73" xfId="0" applyFont="1" applyFill="1" applyBorder="1" applyAlignment="1">
      <alignment horizontal="center" vertical="top" wrapText="1"/>
    </xf>
    <xf numFmtId="174" fontId="34" fillId="15" borderId="73" xfId="0" applyNumberFormat="1" applyFont="1" applyFill="1" applyBorder="1" applyAlignment="1">
      <alignment horizontal="right" vertical="top" wrapText="1"/>
    </xf>
    <xf numFmtId="4" fontId="34" fillId="15" borderId="73" xfId="0" applyNumberFormat="1" applyFont="1" applyFill="1" applyBorder="1" applyAlignment="1">
      <alignment horizontal="right" vertical="top" wrapText="1"/>
    </xf>
    <xf numFmtId="0" fontId="35" fillId="16" borderId="73" xfId="0" applyFont="1" applyFill="1" applyBorder="1" applyAlignment="1">
      <alignment horizontal="left" vertical="top" wrapText="1"/>
    </xf>
    <xf numFmtId="0" fontId="35" fillId="16" borderId="73" xfId="0" applyFont="1" applyFill="1" applyBorder="1" applyAlignment="1">
      <alignment horizontal="right" vertical="top" wrapText="1"/>
    </xf>
    <xf numFmtId="0" fontId="35" fillId="16" borderId="73" xfId="0" applyFont="1" applyFill="1" applyBorder="1" applyAlignment="1">
      <alignment horizontal="left" vertical="top" wrapText="1"/>
    </xf>
    <xf numFmtId="0" fontId="35" fillId="16" borderId="73" xfId="0" applyFont="1" applyFill="1" applyBorder="1" applyAlignment="1">
      <alignment horizontal="center" vertical="top" wrapText="1"/>
    </xf>
    <xf numFmtId="174" fontId="35" fillId="16" borderId="73" xfId="0" applyNumberFormat="1" applyFont="1" applyFill="1" applyBorder="1" applyAlignment="1">
      <alignment horizontal="right" vertical="top" wrapText="1"/>
    </xf>
    <xf numFmtId="4" fontId="35" fillId="16" borderId="73" xfId="0" applyNumberFormat="1" applyFont="1" applyFill="1" applyBorder="1" applyAlignment="1">
      <alignment horizontal="right" vertical="top" wrapText="1"/>
    </xf>
    <xf numFmtId="0" fontId="35" fillId="14" borderId="0" xfId="0" applyFont="1" applyFill="1" applyAlignment="1">
      <alignment horizontal="right" vertical="top" wrapText="1"/>
    </xf>
    <xf numFmtId="4" fontId="35" fillId="14" borderId="0" xfId="0" applyNumberFormat="1" applyFont="1" applyFill="1" applyAlignment="1">
      <alignment horizontal="right" vertical="top" wrapText="1"/>
    </xf>
    <xf numFmtId="0" fontId="35" fillId="14" borderId="0" xfId="0" applyFont="1" applyFill="1" applyAlignment="1">
      <alignment horizontal="right" vertical="top" wrapText="1"/>
    </xf>
    <xf numFmtId="0" fontId="34" fillId="15" borderId="74" xfId="0" applyFont="1" applyFill="1" applyBorder="1" applyAlignment="1">
      <alignment horizontal="left" vertical="top" wrapText="1"/>
    </xf>
    <xf numFmtId="0" fontId="35" fillId="17" borderId="73" xfId="0" applyFont="1" applyFill="1" applyBorder="1" applyAlignment="1">
      <alignment horizontal="left" vertical="top" wrapText="1"/>
    </xf>
    <xf numFmtId="0" fontId="35" fillId="17" borderId="73" xfId="0" applyFont="1" applyFill="1" applyBorder="1" applyAlignment="1">
      <alignment horizontal="right" vertical="top" wrapText="1"/>
    </xf>
    <xf numFmtId="0" fontId="35" fillId="17" borderId="73" xfId="0" applyFont="1" applyFill="1" applyBorder="1" applyAlignment="1">
      <alignment horizontal="center" vertical="top" wrapText="1"/>
    </xf>
    <xf numFmtId="174" fontId="35" fillId="17" borderId="73" xfId="0" applyNumberFormat="1" applyFont="1" applyFill="1" applyBorder="1" applyAlignment="1">
      <alignment horizontal="right" vertical="top" wrapText="1"/>
    </xf>
    <xf numFmtId="4" fontId="35" fillId="17" borderId="73" xfId="0" applyNumberFormat="1" applyFont="1" applyFill="1" applyBorder="1" applyAlignment="1">
      <alignment horizontal="right" vertical="top" wrapText="1"/>
    </xf>
    <xf numFmtId="0" fontId="35" fillId="14" borderId="0" xfId="0" applyFont="1" applyFill="1" applyAlignment="1">
      <alignment horizontal="center" vertical="top" wrapText="1"/>
    </xf>
    <xf numFmtId="0" fontId="35" fillId="14" borderId="0" xfId="0" applyFont="1" applyFill="1" applyAlignment="1">
      <alignment horizontal="left" vertical="top" wrapText="1"/>
    </xf>
    <xf numFmtId="0" fontId="33" fillId="14" borderId="0" xfId="0" applyFont="1" applyFill="1" applyAlignment="1">
      <alignment horizontal="right" vertical="top" wrapText="1"/>
    </xf>
    <xf numFmtId="0" fontId="33" fillId="14" borderId="0" xfId="0" applyFont="1" applyFill="1" applyAlignment="1">
      <alignment horizontal="center" vertical="top" wrapText="1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4" fontId="1" fillId="4" borderId="16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4" fontId="1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2" fontId="26" fillId="11" borderId="4" xfId="0" applyNumberFormat="1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 wrapText="1"/>
    </xf>
    <xf numFmtId="0" fontId="0" fillId="0" borderId="3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0" fillId="0" borderId="68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35" fillId="14" borderId="0" xfId="0" applyFont="1" applyFill="1" applyAlignment="1">
      <alignment horizontal="center" vertical="top" wrapText="1"/>
    </xf>
    <xf numFmtId="0" fontId="0" fillId="0" borderId="0" xfId="0"/>
    <xf numFmtId="0" fontId="33" fillId="14" borderId="0" xfId="0" applyFont="1" applyFill="1" applyAlignment="1">
      <alignment horizontal="right" vertical="top" wrapText="1"/>
    </xf>
    <xf numFmtId="0" fontId="33" fillId="14" borderId="0" xfId="0" applyFont="1" applyFill="1" applyAlignment="1">
      <alignment horizontal="left" vertical="top" wrapText="1"/>
    </xf>
    <xf numFmtId="4" fontId="33" fillId="14" borderId="0" xfId="0" applyNumberFormat="1" applyFont="1" applyFill="1" applyAlignment="1">
      <alignment horizontal="right" vertical="top" wrapText="1"/>
    </xf>
    <xf numFmtId="0" fontId="34" fillId="15" borderId="73" xfId="0" applyFont="1" applyFill="1" applyBorder="1" applyAlignment="1">
      <alignment horizontal="left" vertical="top" wrapText="1"/>
    </xf>
    <xf numFmtId="0" fontId="35" fillId="17" borderId="73" xfId="0" applyFont="1" applyFill="1" applyBorder="1" applyAlignment="1">
      <alignment horizontal="left" vertical="top" wrapText="1"/>
    </xf>
    <xf numFmtId="0" fontId="35" fillId="14" borderId="0" xfId="0" applyFont="1" applyFill="1" applyAlignment="1">
      <alignment horizontal="right" vertical="top" wrapText="1"/>
    </xf>
    <xf numFmtId="0" fontId="32" fillId="14" borderId="73" xfId="0" applyFont="1" applyFill="1" applyBorder="1" applyAlignment="1">
      <alignment horizontal="left" vertical="top" wrapText="1"/>
    </xf>
    <xf numFmtId="0" fontId="35" fillId="16" borderId="73" xfId="0" applyFont="1" applyFill="1" applyBorder="1" applyAlignment="1">
      <alignment horizontal="left" vertical="top" wrapText="1"/>
    </xf>
    <xf numFmtId="0" fontId="32" fillId="14" borderId="0" xfId="0" applyFont="1" applyFill="1" applyAlignment="1">
      <alignment horizontal="center" wrapText="1"/>
    </xf>
    <xf numFmtId="0" fontId="32" fillId="14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24" fillId="13" borderId="4" xfId="0" applyFont="1" applyFill="1" applyBorder="1" applyAlignment="1">
      <alignment horizontal="center" vertical="center"/>
    </xf>
    <xf numFmtId="4" fontId="24" fillId="13" borderId="4" xfId="0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0" fontId="23" fillId="1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" fontId="1" fillId="4" borderId="4" xfId="0" applyNumberFormat="1" applyFont="1" applyFill="1" applyBorder="1" applyAlignment="1">
      <alignment horizontal="right" vertical="center"/>
    </xf>
    <xf numFmtId="0" fontId="0" fillId="0" borderId="0" xfId="0" applyFont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4" fontId="3" fillId="0" borderId="0" xfId="0" applyNumberFormat="1" applyFont="1" applyFill="1"/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wrapText="1"/>
    </xf>
    <xf numFmtId="170" fontId="3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2" fontId="3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" fontId="3" fillId="6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1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2" fontId="3" fillId="0" borderId="0" xfId="0" applyNumberFormat="1" applyFont="1"/>
    <xf numFmtId="166" fontId="3" fillId="0" borderId="0" xfId="0" applyNumberFormat="1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14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9" fillId="0" borderId="10" xfId="1" applyFont="1" applyBorder="1" applyAlignment="1" applyProtection="1">
      <alignment horizontal="left" vertical="top" wrapText="1"/>
      <protection locked="0"/>
    </xf>
    <xf numFmtId="0" fontId="9" fillId="0" borderId="11" xfId="1" applyFont="1" applyBorder="1" applyAlignment="1" applyProtection="1">
      <alignment horizontal="left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0" xfId="1" applyFont="1" applyBorder="1" applyAlignment="1" applyProtection="1">
      <alignment vertical="top" wrapText="1"/>
      <protection locked="0"/>
    </xf>
    <xf numFmtId="0" fontId="6" fillId="0" borderId="11" xfId="1" applyFont="1" applyBorder="1" applyAlignment="1" applyProtection="1">
      <alignment vertical="top" wrapText="1"/>
      <protection locked="0"/>
    </xf>
    <xf numFmtId="0" fontId="6" fillId="0" borderId="12" xfId="1" applyFont="1" applyBorder="1" applyAlignment="1" applyProtection="1">
      <alignment vertical="top" wrapText="1"/>
      <protection locked="0"/>
    </xf>
    <xf numFmtId="0" fontId="9" fillId="0" borderId="6" xfId="1" applyFont="1" applyBorder="1" applyAlignment="1" applyProtection="1">
      <alignment vertical="top" wrapText="1"/>
      <protection locked="0"/>
    </xf>
    <xf numFmtId="0" fontId="5" fillId="0" borderId="6" xfId="1" applyBorder="1" applyAlignment="1" applyProtection="1">
      <alignment vertical="top" wrapText="1"/>
      <protection locked="0"/>
    </xf>
    <xf numFmtId="39" fontId="7" fillId="0" borderId="6" xfId="2" applyNumberFormat="1" applyFont="1" applyBorder="1" applyAlignment="1" applyProtection="1">
      <alignment vertical="top" wrapText="1"/>
      <protection locked="0"/>
    </xf>
    <xf numFmtId="39" fontId="7" fillId="0" borderId="10" xfId="2" applyNumberFormat="1" applyFont="1" applyBorder="1" applyAlignment="1" applyProtection="1">
      <alignment vertical="top" wrapText="1"/>
      <protection locked="0"/>
    </xf>
    <xf numFmtId="0" fontId="5" fillId="0" borderId="11" xfId="1" applyBorder="1" applyAlignment="1" applyProtection="1">
      <alignment vertical="top" wrapText="1"/>
      <protection locked="0"/>
    </xf>
    <xf numFmtId="0" fontId="5" fillId="0" borderId="12" xfId="1" applyBorder="1" applyAlignment="1" applyProtection="1">
      <alignment vertical="top" wrapText="1"/>
      <protection locked="0"/>
    </xf>
    <xf numFmtId="39" fontId="11" fillId="0" borderId="10" xfId="2" applyNumberFormat="1" applyFont="1" applyBorder="1" applyAlignment="1" applyProtection="1">
      <alignment vertical="top" wrapText="1"/>
    </xf>
    <xf numFmtId="39" fontId="11" fillId="0" borderId="11" xfId="2" applyNumberFormat="1" applyFont="1" applyBorder="1" applyAlignment="1" applyProtection="1">
      <alignment vertical="top" wrapText="1"/>
    </xf>
    <xf numFmtId="0" fontId="5" fillId="0" borderId="12" xfId="1" applyBorder="1" applyAlignment="1">
      <alignment vertical="top" wrapText="1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top"/>
    </xf>
    <xf numFmtId="0" fontId="7" fillId="0" borderId="15" xfId="1" applyFont="1" applyBorder="1" applyAlignment="1">
      <alignment horizontal="center" vertical="top"/>
    </xf>
    <xf numFmtId="49" fontId="9" fillId="0" borderId="6" xfId="1" applyNumberFormat="1" applyFont="1" applyBorder="1" applyAlignment="1" applyProtection="1">
      <alignment horizontal="center" vertical="top" wrapText="1"/>
      <protection locked="0"/>
    </xf>
    <xf numFmtId="0" fontId="5" fillId="0" borderId="6" xfId="1" applyBorder="1" applyAlignment="1" applyProtection="1">
      <alignment horizontal="center" vertical="top" wrapText="1"/>
      <protection locked="0"/>
    </xf>
    <xf numFmtId="4" fontId="9" fillId="0" borderId="4" xfId="1" applyNumberFormat="1" applyFont="1" applyBorder="1" applyAlignment="1" applyProtection="1">
      <alignment vertical="top" wrapText="1"/>
      <protection locked="0"/>
    </xf>
    <xf numFmtId="0" fontId="5" fillId="0" borderId="4" xfId="1" applyBorder="1" applyAlignment="1" applyProtection="1">
      <alignment vertical="top" wrapText="1"/>
      <protection locked="0"/>
    </xf>
    <xf numFmtId="39" fontId="22" fillId="0" borderId="4" xfId="2" applyNumberFormat="1" applyFont="1" applyBorder="1" applyAlignment="1" applyProtection="1">
      <alignment vertical="top" wrapText="1"/>
      <protection locked="0"/>
    </xf>
    <xf numFmtId="0" fontId="28" fillId="0" borderId="4" xfId="1" applyFont="1" applyBorder="1" applyAlignment="1" applyProtection="1">
      <alignment vertical="top" wrapText="1"/>
      <protection locked="0"/>
    </xf>
    <xf numFmtId="39" fontId="7" fillId="0" borderId="1" xfId="2" applyNumberFormat="1" applyFont="1" applyBorder="1" applyAlignment="1" applyProtection="1">
      <alignment vertical="top" wrapText="1"/>
      <protection locked="0"/>
    </xf>
    <xf numFmtId="39" fontId="7" fillId="0" borderId="2" xfId="2" applyNumberFormat="1" applyFont="1" applyBorder="1" applyAlignment="1" applyProtection="1">
      <alignment vertical="top" wrapText="1"/>
      <protection locked="0"/>
    </xf>
    <xf numFmtId="39" fontId="7" fillId="0" borderId="3" xfId="2" applyNumberFormat="1" applyFont="1" applyBorder="1" applyAlignment="1" applyProtection="1">
      <alignment vertical="top" wrapText="1"/>
      <protection locked="0"/>
    </xf>
    <xf numFmtId="39" fontId="7" fillId="0" borderId="10" xfId="2" applyNumberFormat="1" applyFont="1" applyFill="1" applyBorder="1" applyAlignment="1" applyProtection="1">
      <alignment vertical="top" wrapText="1"/>
      <protection locked="0"/>
    </xf>
    <xf numFmtId="0" fontId="9" fillId="5" borderId="4" xfId="1" applyFont="1" applyFill="1" applyBorder="1" applyAlignment="1" applyProtection="1">
      <alignment vertical="top" wrapText="1"/>
      <protection locked="0"/>
    </xf>
    <xf numFmtId="0" fontId="5" fillId="5" borderId="4" xfId="1" applyFill="1" applyBorder="1" applyAlignment="1" applyProtection="1">
      <alignment vertical="top" wrapText="1"/>
      <protection locked="0"/>
    </xf>
    <xf numFmtId="39" fontId="7" fillId="5" borderId="4" xfId="2" applyNumberFormat="1" applyFont="1" applyFill="1" applyBorder="1" applyAlignment="1" applyProtection="1">
      <alignment vertical="top" wrapText="1"/>
      <protection locked="0"/>
    </xf>
    <xf numFmtId="39" fontId="7" fillId="5" borderId="10" xfId="2" applyNumberFormat="1" applyFont="1" applyFill="1" applyBorder="1" applyAlignment="1" applyProtection="1">
      <alignment vertical="top" wrapText="1"/>
      <protection locked="0"/>
    </xf>
    <xf numFmtId="0" fontId="5" fillId="5" borderId="11" xfId="1" applyFill="1" applyBorder="1" applyAlignment="1" applyProtection="1">
      <alignment vertical="top" wrapText="1"/>
      <protection locked="0"/>
    </xf>
    <xf numFmtId="0" fontId="5" fillId="5" borderId="12" xfId="1" applyFill="1" applyBorder="1" applyAlignment="1" applyProtection="1">
      <alignment vertical="top" wrapText="1"/>
      <protection locked="0"/>
    </xf>
    <xf numFmtId="39" fontId="11" fillId="5" borderId="10" xfId="2" applyNumberFormat="1" applyFont="1" applyFill="1" applyBorder="1" applyAlignment="1" applyProtection="1">
      <alignment vertical="top" wrapText="1"/>
    </xf>
    <xf numFmtId="39" fontId="11" fillId="5" borderId="11" xfId="2" applyNumberFormat="1" applyFont="1" applyFill="1" applyBorder="1" applyAlignment="1" applyProtection="1">
      <alignment vertical="top" wrapText="1"/>
    </xf>
    <xf numFmtId="0" fontId="5" fillId="5" borderId="12" xfId="1" applyFill="1" applyBorder="1" applyAlignment="1">
      <alignment vertical="top" wrapText="1"/>
    </xf>
    <xf numFmtId="4" fontId="9" fillId="0" borderId="1" xfId="1" applyNumberFormat="1" applyFont="1" applyBorder="1" applyAlignment="1" applyProtection="1">
      <alignment vertical="top" wrapText="1"/>
      <protection locked="0"/>
    </xf>
    <xf numFmtId="4" fontId="9" fillId="0" borderId="2" xfId="1" applyNumberFormat="1" applyFont="1" applyBorder="1" applyAlignment="1" applyProtection="1">
      <alignment vertical="top" wrapText="1"/>
      <protection locked="0"/>
    </xf>
    <xf numFmtId="4" fontId="9" fillId="0" borderId="3" xfId="1" applyNumberFormat="1" applyFont="1" applyBorder="1" applyAlignment="1" applyProtection="1">
      <alignment vertical="top" wrapText="1"/>
      <protection locked="0"/>
    </xf>
    <xf numFmtId="39" fontId="22" fillId="0" borderId="1" xfId="2" applyNumberFormat="1" applyFont="1" applyBorder="1" applyAlignment="1" applyProtection="1">
      <alignment vertical="top" wrapText="1"/>
      <protection locked="0"/>
    </xf>
    <xf numFmtId="39" fontId="22" fillId="0" borderId="2" xfId="2" applyNumberFormat="1" applyFont="1" applyBorder="1" applyAlignment="1" applyProtection="1">
      <alignment vertical="top" wrapText="1"/>
      <protection locked="0"/>
    </xf>
    <xf numFmtId="39" fontId="22" fillId="0" borderId="3" xfId="2" applyNumberFormat="1" applyFont="1" applyBorder="1" applyAlignment="1" applyProtection="1">
      <alignment vertical="top" wrapText="1"/>
      <protection locked="0"/>
    </xf>
    <xf numFmtId="39" fontId="7" fillId="0" borderId="1" xfId="2" applyNumberFormat="1" applyFont="1" applyFill="1" applyBorder="1" applyAlignment="1" applyProtection="1">
      <alignment vertical="top" wrapText="1"/>
      <protection locked="0"/>
    </xf>
    <xf numFmtId="39" fontId="7" fillId="0" borderId="2" xfId="2" applyNumberFormat="1" applyFont="1" applyFill="1" applyBorder="1" applyAlignment="1" applyProtection="1">
      <alignment vertical="top" wrapText="1"/>
      <protection locked="0"/>
    </xf>
    <xf numFmtId="39" fontId="7" fillId="0" borderId="3" xfId="2" applyNumberFormat="1" applyFont="1" applyFill="1" applyBorder="1" applyAlignment="1" applyProtection="1">
      <alignment vertical="top" wrapText="1"/>
      <protection locked="0"/>
    </xf>
    <xf numFmtId="0" fontId="9" fillId="5" borderId="4" xfId="1" applyFont="1" applyFill="1" applyBorder="1" applyAlignment="1" applyProtection="1">
      <alignment horizontal="center" vertical="top" wrapText="1"/>
      <protection locked="0"/>
    </xf>
    <xf numFmtId="0" fontId="5" fillId="5" borderId="4" xfId="1" applyFill="1" applyBorder="1" applyAlignment="1" applyProtection="1">
      <alignment horizontal="center" vertical="top" wrapText="1"/>
      <protection locked="0"/>
    </xf>
    <xf numFmtId="39" fontId="21" fillId="5" borderId="4" xfId="2" applyNumberFormat="1" applyFont="1" applyFill="1" applyBorder="1" applyAlignment="1" applyProtection="1">
      <alignment vertical="top" wrapText="1"/>
      <protection locked="0"/>
    </xf>
    <xf numFmtId="0" fontId="29" fillId="5" borderId="4" xfId="1" applyFont="1" applyFill="1" applyBorder="1" applyAlignment="1" applyProtection="1">
      <alignment vertical="top" wrapText="1"/>
      <protection locked="0"/>
    </xf>
    <xf numFmtId="39" fontId="21" fillId="5" borderId="10" xfId="2" applyNumberFormat="1" applyFont="1" applyFill="1" applyBorder="1" applyAlignment="1" applyProtection="1">
      <alignment vertical="top" wrapText="1"/>
      <protection locked="0"/>
    </xf>
    <xf numFmtId="0" fontId="29" fillId="5" borderId="11" xfId="1" applyFont="1" applyFill="1" applyBorder="1" applyAlignment="1" applyProtection="1">
      <alignment vertical="top" wrapText="1"/>
      <protection locked="0"/>
    </xf>
    <xf numFmtId="0" fontId="29" fillId="5" borderId="12" xfId="1" applyFont="1" applyFill="1" applyBorder="1" applyAlignment="1" applyProtection="1">
      <alignment vertical="top" wrapText="1"/>
      <protection locked="0"/>
    </xf>
    <xf numFmtId="39" fontId="30" fillId="5" borderId="10" xfId="2" applyNumberFormat="1" applyFont="1" applyFill="1" applyBorder="1" applyAlignment="1" applyProtection="1">
      <alignment vertical="top" wrapText="1"/>
      <protection locked="0"/>
    </xf>
    <xf numFmtId="0" fontId="31" fillId="5" borderId="11" xfId="1" applyFont="1" applyFill="1" applyBorder="1" applyAlignment="1" applyProtection="1">
      <alignment vertical="top" wrapText="1"/>
      <protection locked="0"/>
    </xf>
    <xf numFmtId="0" fontId="31" fillId="5" borderId="12" xfId="1" applyFont="1" applyFill="1" applyBorder="1" applyAlignment="1" applyProtection="1">
      <alignment vertical="top" wrapText="1"/>
      <protection locked="0"/>
    </xf>
    <xf numFmtId="49" fontId="9" fillId="0" borderId="1" xfId="1" applyNumberFormat="1" applyFont="1" applyBorder="1" applyAlignment="1" applyProtection="1">
      <alignment horizontal="center" vertical="top" wrapText="1"/>
      <protection locked="0"/>
    </xf>
    <xf numFmtId="49" fontId="9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4" applyAlignment="1" applyProtection="1">
      <alignment vertical="top" wrapText="1"/>
      <protection locked="0"/>
    </xf>
    <xf numFmtId="0" fontId="9" fillId="3" borderId="1" xfId="1" applyFont="1" applyFill="1" applyBorder="1" applyAlignment="1">
      <alignment horizontal="center" vertical="top"/>
    </xf>
    <xf numFmtId="0" fontId="9" fillId="3" borderId="2" xfId="1" applyFont="1" applyFill="1" applyBorder="1" applyAlignment="1">
      <alignment horizontal="center" vertical="top"/>
    </xf>
    <xf numFmtId="0" fontId="9" fillId="3" borderId="3" xfId="1" applyFont="1" applyFill="1" applyBorder="1" applyAlignment="1">
      <alignment horizontal="center" vertical="top"/>
    </xf>
    <xf numFmtId="39" fontId="9" fillId="0" borderId="4" xfId="2" applyNumberFormat="1" applyFont="1" applyBorder="1" applyAlignment="1" applyProtection="1">
      <alignment vertical="top" wrapText="1"/>
    </xf>
    <xf numFmtId="0" fontId="6" fillId="0" borderId="4" xfId="1" applyFont="1" applyBorder="1" applyAlignment="1">
      <alignment vertical="top" wrapText="1"/>
    </xf>
    <xf numFmtId="39" fontId="9" fillId="0" borderId="10" xfId="2" applyNumberFormat="1" applyFont="1" applyBorder="1" applyAlignment="1" applyProtection="1">
      <alignment vertical="top" wrapText="1"/>
    </xf>
    <xf numFmtId="39" fontId="9" fillId="0" borderId="11" xfId="2" applyNumberFormat="1" applyFont="1" applyBorder="1" applyAlignment="1" applyProtection="1">
      <alignment vertical="top" wrapText="1"/>
    </xf>
    <xf numFmtId="0" fontId="6" fillId="0" borderId="12" xfId="1" applyFont="1" applyBorder="1" applyAlignment="1">
      <alignment vertical="top" wrapText="1"/>
    </xf>
    <xf numFmtId="0" fontId="7" fillId="0" borderId="11" xfId="4" applyBorder="1" applyAlignment="1" applyProtection="1">
      <alignment horizontal="center" vertical="top" wrapText="1"/>
      <protection locked="0"/>
    </xf>
    <xf numFmtId="0" fontId="7" fillId="0" borderId="11" xfId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3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0" fillId="0" borderId="11" xfId="0" applyBorder="1" applyAlignment="1">
      <alignment horizontal="center" vertical="top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4" fontId="0" fillId="0" borderId="7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" fontId="1" fillId="4" borderId="8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/>
    </xf>
    <xf numFmtId="10" fontId="0" fillId="0" borderId="10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5" fillId="5" borderId="4" xfId="1" applyFont="1" applyFill="1" applyBorder="1" applyAlignment="1" applyProtection="1">
      <alignment vertical="top" wrapText="1"/>
      <protection locked="0"/>
    </xf>
    <xf numFmtId="0" fontId="5" fillId="5" borderId="11" xfId="1" applyFont="1" applyFill="1" applyBorder="1" applyAlignment="1" applyProtection="1">
      <alignment vertical="top" wrapText="1"/>
      <protection locked="0"/>
    </xf>
    <xf numFmtId="0" fontId="5" fillId="5" borderId="12" xfId="1" applyFont="1" applyFill="1" applyBorder="1" applyAlignment="1" applyProtection="1">
      <alignment vertical="top" wrapText="1"/>
      <protection locked="0"/>
    </xf>
    <xf numFmtId="0" fontId="14" fillId="0" borderId="0" xfId="1" applyFont="1" applyAlignment="1" applyProtection="1">
      <alignment vertical="top" wrapText="1"/>
    </xf>
    <xf numFmtId="0" fontId="6" fillId="0" borderId="0" xfId="1" applyFont="1" applyAlignment="1" applyProtection="1">
      <alignment vertical="top" wrapText="1"/>
    </xf>
    <xf numFmtId="0" fontId="5" fillId="0" borderId="3" xfId="1" applyFont="1" applyBorder="1" applyAlignment="1" applyProtection="1">
      <alignment horizontal="center" vertical="top" wrapText="1"/>
      <protection locked="0"/>
    </xf>
    <xf numFmtId="0" fontId="9" fillId="0" borderId="4" xfId="1" applyFont="1" applyBorder="1" applyAlignment="1" applyProtection="1">
      <alignment vertical="top" wrapText="1"/>
      <protection locked="0"/>
    </xf>
    <xf numFmtId="0" fontId="5" fillId="0" borderId="4" xfId="1" applyFont="1" applyBorder="1" applyAlignment="1" applyProtection="1">
      <alignment vertical="top" wrapText="1"/>
      <protection locked="0"/>
    </xf>
    <xf numFmtId="39" fontId="7" fillId="0" borderId="4" xfId="2" applyNumberFormat="1" applyFont="1" applyBorder="1" applyAlignment="1" applyProtection="1">
      <alignment vertical="top" wrapText="1"/>
      <protection locked="0"/>
    </xf>
    <xf numFmtId="0" fontId="5" fillId="0" borderId="11" xfId="1" applyFont="1" applyBorder="1" applyAlignment="1" applyProtection="1">
      <alignment vertical="top" wrapText="1"/>
      <protection locked="0"/>
    </xf>
    <xf numFmtId="0" fontId="5" fillId="0" borderId="12" xfId="1" applyFont="1" applyBorder="1" applyAlignment="1" applyProtection="1">
      <alignment vertical="top" wrapText="1"/>
      <protection locked="0"/>
    </xf>
    <xf numFmtId="0" fontId="5" fillId="0" borderId="6" xfId="1" applyFont="1" applyBorder="1" applyAlignment="1" applyProtection="1">
      <alignment vertical="top" wrapText="1"/>
      <protection locked="0"/>
    </xf>
    <xf numFmtId="0" fontId="5" fillId="5" borderId="4" xfId="1" applyFont="1" applyFill="1" applyBorder="1" applyAlignment="1" applyProtection="1">
      <alignment horizontal="center" vertical="top" wrapText="1"/>
      <protection locked="0"/>
    </xf>
    <xf numFmtId="0" fontId="9" fillId="5" borderId="6" xfId="1" applyFont="1" applyFill="1" applyBorder="1" applyAlignment="1" applyProtection="1">
      <alignment horizontal="center" vertical="top" wrapText="1"/>
      <protection locked="0"/>
    </xf>
    <xf numFmtId="0" fontId="5" fillId="5" borderId="6" xfId="1" applyFont="1" applyFill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vertical="top" wrapText="1"/>
    </xf>
    <xf numFmtId="0" fontId="5" fillId="0" borderId="2" xfId="1" applyBorder="1" applyAlignment="1">
      <alignment vertical="top" wrapText="1"/>
    </xf>
    <xf numFmtId="0" fontId="5" fillId="0" borderId="3" xfId="1" applyBorder="1" applyAlignment="1">
      <alignment vertical="top" wrapText="1"/>
    </xf>
    <xf numFmtId="0" fontId="7" fillId="0" borderId="0" xfId="4" applyFont="1" applyBorder="1" applyAlignment="1" applyProtection="1">
      <alignment vertical="top" wrapText="1"/>
      <protection locked="0"/>
    </xf>
    <xf numFmtId="0" fontId="7" fillId="0" borderId="11" xfId="4" applyFont="1" applyBorder="1" applyAlignment="1" applyProtection="1">
      <alignment horizontal="center" vertical="top" wrapText="1"/>
      <protection locked="0"/>
    </xf>
    <xf numFmtId="0" fontId="32" fillId="14" borderId="75" xfId="0" applyFont="1" applyFill="1" applyBorder="1" applyAlignment="1">
      <alignment horizontal="left" vertical="top" wrapText="1"/>
    </xf>
    <xf numFmtId="0" fontId="32" fillId="14" borderId="75" xfId="0" applyFont="1" applyFill="1" applyBorder="1" applyAlignment="1">
      <alignment horizontal="right" vertical="top" wrapText="1"/>
    </xf>
    <xf numFmtId="0" fontId="32" fillId="14" borderId="75" xfId="0" applyFont="1" applyFill="1" applyBorder="1" applyAlignment="1">
      <alignment horizontal="left" vertical="top" wrapText="1"/>
    </xf>
    <xf numFmtId="0" fontId="32" fillId="14" borderId="75" xfId="0" applyFont="1" applyFill="1" applyBorder="1" applyAlignment="1">
      <alignment horizontal="center" vertical="top" wrapText="1"/>
    </xf>
    <xf numFmtId="0" fontId="35" fillId="14" borderId="11" xfId="0" applyFont="1" applyFill="1" applyBorder="1" applyAlignment="1">
      <alignment horizontal="right" vertical="top" wrapText="1"/>
    </xf>
    <xf numFmtId="4" fontId="35" fillId="14" borderId="11" xfId="0" applyNumberFormat="1" applyFont="1" applyFill="1" applyBorder="1" applyAlignment="1">
      <alignment horizontal="right" vertical="top" wrapText="1"/>
    </xf>
    <xf numFmtId="0" fontId="35" fillId="14" borderId="11" xfId="0" applyFont="1" applyFill="1" applyBorder="1" applyAlignment="1">
      <alignment horizontal="right" vertical="top" wrapText="1"/>
    </xf>
  </cellXfs>
  <cellStyles count="15">
    <cellStyle name="Hiperlink" xfId="6" builtinId="8"/>
    <cellStyle name="Moeda 2" xfId="8" xr:uid="{00000000-0005-0000-0000-000001000000}"/>
    <cellStyle name="Moeda 3 2" xfId="3" xr:uid="{00000000-0005-0000-0000-000002000000}"/>
    <cellStyle name="Moeda 5" xfId="14" xr:uid="{1A5EA552-BDAC-4F4E-B008-7BE62EE76950}"/>
    <cellStyle name="Normal" xfId="0" builtinId="0"/>
    <cellStyle name="Normal 2" xfId="1" xr:uid="{00000000-0005-0000-0000-000004000000}"/>
    <cellStyle name="Normal 2 3" xfId="13" xr:uid="{00000000-0005-0000-0000-000005000000}"/>
    <cellStyle name="Normal 3" xfId="7" xr:uid="{00000000-0005-0000-0000-000006000000}"/>
    <cellStyle name="Normal 4 2" xfId="11" xr:uid="{00000000-0005-0000-0000-000007000000}"/>
    <cellStyle name="Normal_RVT FL - 01" xfId="4" xr:uid="{00000000-0005-0000-0000-000008000000}"/>
    <cellStyle name="Porcentagem" xfId="5" builtinId="5"/>
    <cellStyle name="Separador de milhares 3" xfId="9" xr:uid="{00000000-0005-0000-0000-00000A000000}"/>
    <cellStyle name="Separador de milhares 3 2" xfId="12" xr:uid="{00000000-0005-0000-0000-00000B000000}"/>
    <cellStyle name="Separador de milhares 4" xfId="2" xr:uid="{00000000-0005-0000-0000-00000C000000}"/>
    <cellStyle name="Vírgula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1568824</xdr:colOff>
      <xdr:row>4</xdr:row>
      <xdr:rowOff>145677</xdr:rowOff>
    </xdr:from>
    <xdr:to>
      <xdr:col>4</xdr:col>
      <xdr:colOff>2997685</xdr:colOff>
      <xdr:row>9</xdr:row>
      <xdr:rowOff>184402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933265" y="907677"/>
          <a:ext cx="1428861" cy="991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1504950</xdr:colOff>
      <xdr:row>0</xdr:row>
      <xdr:rowOff>114300</xdr:rowOff>
    </xdr:from>
    <xdr:to>
      <xdr:col>4</xdr:col>
      <xdr:colOff>1508312</xdr:colOff>
      <xdr:row>5</xdr:row>
      <xdr:rowOff>153316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114300"/>
          <a:ext cx="3362" cy="9915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1238250</xdr:colOff>
      <xdr:row>0</xdr:row>
      <xdr:rowOff>76200</xdr:rowOff>
    </xdr:from>
    <xdr:to>
      <xdr:col>4</xdr:col>
      <xdr:colOff>2860862</xdr:colOff>
      <xdr:row>5</xdr:row>
      <xdr:rowOff>115216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76200"/>
          <a:ext cx="1622612" cy="9915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160864</xdr:colOff>
      <xdr:row>0</xdr:row>
      <xdr:rowOff>95252</xdr:rowOff>
    </xdr:from>
    <xdr:to>
      <xdr:col>5</xdr:col>
      <xdr:colOff>269872</xdr:colOff>
      <xdr:row>3</xdr:row>
      <xdr:rowOff>238206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0114" y="95252"/>
          <a:ext cx="998008" cy="7144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</xdr:colOff>
      <xdr:row>0</xdr:row>
      <xdr:rowOff>85725</xdr:rowOff>
    </xdr:from>
    <xdr:to>
      <xdr:col>8</xdr:col>
      <xdr:colOff>141588</xdr:colOff>
      <xdr:row>3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" y="85725"/>
          <a:ext cx="15144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4</xdr:row>
      <xdr:rowOff>63500</xdr:rowOff>
    </xdr:from>
    <xdr:to>
      <xdr:col>10</xdr:col>
      <xdr:colOff>481853</xdr:colOff>
      <xdr:row>9</xdr:row>
      <xdr:rowOff>177699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25" y="825500"/>
          <a:ext cx="1243853" cy="10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8</xdr:col>
      <xdr:colOff>114300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1476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29</xdr:row>
          <xdr:rowOff>76200</xdr:rowOff>
        </xdr:from>
        <xdr:to>
          <xdr:col>3</xdr:col>
          <xdr:colOff>428625</xdr:colOff>
          <xdr:row>31</xdr:row>
          <xdr:rowOff>142875</xdr:rowOff>
        </xdr:to>
        <xdr:sp macro="" textlink="">
          <xdr:nvSpPr>
            <xdr:cNvPr id="11265" name="Picture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295276</xdr:colOff>
      <xdr:row>0</xdr:row>
      <xdr:rowOff>0</xdr:rowOff>
    </xdr:from>
    <xdr:to>
      <xdr:col>9</xdr:col>
      <xdr:colOff>158023</xdr:colOff>
      <xdr:row>3</xdr:row>
      <xdr:rowOff>209550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1" y="0"/>
          <a:ext cx="1077185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4014108</xdr:colOff>
      <xdr:row>3</xdr:row>
      <xdr:rowOff>149679</xdr:rowOff>
    </xdr:from>
    <xdr:to>
      <xdr:col>4</xdr:col>
      <xdr:colOff>413657</xdr:colOff>
      <xdr:row>7</xdr:row>
      <xdr:rowOff>89033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787" y="721179"/>
          <a:ext cx="971549" cy="7013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1098552</xdr:colOff>
      <xdr:row>1</xdr:row>
      <xdr:rowOff>95250</xdr:rowOff>
    </xdr:from>
    <xdr:to>
      <xdr:col>4</xdr:col>
      <xdr:colOff>520700</xdr:colOff>
      <xdr:row>5</xdr:row>
      <xdr:rowOff>128777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635" y="306917"/>
          <a:ext cx="1051981" cy="8801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2614083</xdr:colOff>
      <xdr:row>0</xdr:row>
      <xdr:rowOff>95252</xdr:rowOff>
    </xdr:from>
    <xdr:to>
      <xdr:col>4</xdr:col>
      <xdr:colOff>3608916</xdr:colOff>
      <xdr:row>4</xdr:row>
      <xdr:rowOff>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333" y="95252"/>
          <a:ext cx="994833" cy="7197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138393</xdr:colOff>
      <xdr:row>0</xdr:row>
      <xdr:rowOff>87966</xdr:rowOff>
    </xdr:from>
    <xdr:to>
      <xdr:col>19</xdr:col>
      <xdr:colOff>115981</xdr:colOff>
      <xdr:row>2</xdr:row>
      <xdr:rowOff>182521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87966"/>
          <a:ext cx="963706" cy="6996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48745</xdr:colOff>
      <xdr:row>0</xdr:row>
      <xdr:rowOff>87966</xdr:rowOff>
    </xdr:from>
    <xdr:to>
      <xdr:col>19</xdr:col>
      <xdr:colOff>26334</xdr:colOff>
      <xdr:row>2</xdr:row>
      <xdr:rowOff>182521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2570" y="87966"/>
          <a:ext cx="968189" cy="6946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228040</xdr:colOff>
      <xdr:row>0</xdr:row>
      <xdr:rowOff>188819</xdr:rowOff>
    </xdr:from>
    <xdr:to>
      <xdr:col>18</xdr:col>
      <xdr:colOff>186577</xdr:colOff>
      <xdr:row>2</xdr:row>
      <xdr:rowOff>294020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864" y="188819"/>
          <a:ext cx="967067" cy="6879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48745</xdr:colOff>
      <xdr:row>0</xdr:row>
      <xdr:rowOff>87966</xdr:rowOff>
    </xdr:from>
    <xdr:to>
      <xdr:col>19</xdr:col>
      <xdr:colOff>26334</xdr:colOff>
      <xdr:row>2</xdr:row>
      <xdr:rowOff>182521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804" y="87966"/>
          <a:ext cx="963706" cy="699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0" tint="-0.249977111117893"/>
  </sheetPr>
  <dimension ref="B1:AB87"/>
  <sheetViews>
    <sheetView showGridLines="0" view="pageBreakPreview" topLeftCell="A10" zoomScale="85" zoomScaleNormal="85" zoomScaleSheetLayoutView="85" workbookViewId="0">
      <selection activeCell="K28" sqref="K28"/>
    </sheetView>
  </sheetViews>
  <sheetFormatPr defaultColWidth="9.140625" defaultRowHeight="15"/>
  <cols>
    <col min="1" max="1" width="6.28515625" style="87" customWidth="1"/>
    <col min="2" max="2" width="9.140625" style="89"/>
    <col min="3" max="3" width="12.42578125" style="89" customWidth="1"/>
    <col min="4" max="4" width="7.7109375" style="89" customWidth="1"/>
    <col min="5" max="5" width="60.7109375" style="87" customWidth="1"/>
    <col min="6" max="6" width="9.28515625" style="89" bestFit="1" customWidth="1"/>
    <col min="7" max="7" width="9.7109375" style="93" customWidth="1"/>
    <col min="8" max="8" width="9.85546875" style="93" bestFit="1" customWidth="1"/>
    <col min="9" max="9" width="11.7109375" style="93" bestFit="1" customWidth="1"/>
    <col min="10" max="10" width="9.140625" style="87"/>
    <col min="11" max="11" width="12" style="88" customWidth="1"/>
    <col min="12" max="13" width="9.140625" style="87"/>
    <col min="14" max="14" width="11" style="87" customWidth="1"/>
    <col min="15" max="17" width="9.140625" style="87"/>
    <col min="18" max="18" width="0" style="87" hidden="1" customWidth="1"/>
    <col min="19" max="19" width="10.28515625" style="87" hidden="1" customWidth="1"/>
    <col min="20" max="20" width="0" style="87" hidden="1" customWidth="1"/>
    <col min="21" max="21" width="0" style="98" hidden="1" customWidth="1"/>
    <col min="22" max="22" width="0" style="87" hidden="1" customWidth="1"/>
    <col min="23" max="23" width="14.42578125" style="98" hidden="1" customWidth="1"/>
    <col min="24" max="26" width="0" style="98" hidden="1" customWidth="1"/>
    <col min="27" max="27" width="9.140625" style="87"/>
    <col min="28" max="28" width="9.85546875" style="87" bestFit="1" customWidth="1"/>
    <col min="29" max="16384" width="9.140625" style="87"/>
  </cols>
  <sheetData>
    <row r="1" spans="2:14">
      <c r="B1" s="658"/>
      <c r="C1" s="658"/>
      <c r="D1" s="658"/>
      <c r="E1" s="658"/>
      <c r="F1" s="658"/>
      <c r="G1" s="658"/>
      <c r="H1" s="658"/>
      <c r="I1" s="658"/>
    </row>
    <row r="2" spans="2:14">
      <c r="B2" s="90"/>
      <c r="E2" s="89"/>
      <c r="G2" s="89"/>
      <c r="H2" s="89"/>
      <c r="I2" s="89"/>
    </row>
    <row r="3" spans="2:14">
      <c r="B3" s="658"/>
      <c r="C3" s="658"/>
      <c r="D3" s="658"/>
      <c r="E3" s="658"/>
      <c r="F3" s="658"/>
      <c r="G3" s="658"/>
      <c r="H3" s="658"/>
      <c r="I3" s="658"/>
    </row>
    <row r="4" spans="2:14">
      <c r="B4" s="658"/>
      <c r="C4" s="658"/>
      <c r="D4" s="658"/>
      <c r="E4" s="658"/>
      <c r="F4" s="658"/>
      <c r="G4" s="658"/>
      <c r="H4" s="658"/>
      <c r="I4" s="658"/>
    </row>
    <row r="5" spans="2:14">
      <c r="B5" s="658"/>
      <c r="C5" s="658"/>
      <c r="D5" s="658"/>
      <c r="E5" s="658"/>
      <c r="F5" s="658"/>
      <c r="G5" s="658"/>
      <c r="H5" s="658"/>
      <c r="I5" s="658"/>
    </row>
    <row r="6" spans="2:14">
      <c r="B6" s="658"/>
      <c r="C6" s="658"/>
      <c r="D6" s="658"/>
      <c r="E6" s="658"/>
      <c r="F6" s="658"/>
      <c r="G6" s="658"/>
      <c r="H6" s="658"/>
      <c r="I6" s="658"/>
    </row>
    <row r="7" spans="2:14">
      <c r="B7" s="658"/>
      <c r="C7" s="658"/>
      <c r="D7" s="658"/>
      <c r="E7" s="658"/>
      <c r="F7" s="658"/>
      <c r="G7" s="658"/>
      <c r="H7" s="658"/>
      <c r="I7" s="658"/>
    </row>
    <row r="8" spans="2:14">
      <c r="B8" s="658"/>
      <c r="C8" s="658"/>
      <c r="D8" s="658"/>
      <c r="E8" s="658"/>
      <c r="F8" s="658"/>
      <c r="G8" s="658"/>
      <c r="H8" s="658"/>
      <c r="I8" s="658"/>
    </row>
    <row r="9" spans="2:14">
      <c r="B9" s="658"/>
      <c r="C9" s="658"/>
      <c r="D9" s="658"/>
      <c r="E9" s="658"/>
      <c r="F9" s="658"/>
      <c r="G9" s="658"/>
      <c r="H9" s="658"/>
      <c r="I9" s="658"/>
    </row>
    <row r="10" spans="2:14">
      <c r="B10" s="658"/>
      <c r="C10" s="658"/>
      <c r="D10" s="658"/>
      <c r="E10" s="658"/>
      <c r="F10" s="658"/>
      <c r="G10" s="658"/>
      <c r="H10" s="658"/>
      <c r="I10" s="658"/>
    </row>
    <row r="11" spans="2:14" ht="18.75">
      <c r="B11" s="659" t="s">
        <v>218</v>
      </c>
      <c r="C11" s="659"/>
      <c r="D11" s="659"/>
      <c r="E11" s="659"/>
      <c r="F11" s="659"/>
      <c r="G11" s="659"/>
      <c r="H11" s="659"/>
      <c r="I11" s="659"/>
      <c r="K11" s="98"/>
      <c r="L11" s="98"/>
      <c r="M11" s="98"/>
      <c r="N11" s="98"/>
    </row>
    <row r="12" spans="2:14">
      <c r="B12" s="658"/>
      <c r="C12" s="658"/>
      <c r="D12" s="658"/>
      <c r="E12" s="658"/>
      <c r="F12" s="658"/>
      <c r="G12" s="658"/>
      <c r="H12" s="658"/>
      <c r="I12" s="658"/>
    </row>
    <row r="13" spans="2:14" ht="18.75">
      <c r="B13" s="659" t="s">
        <v>56</v>
      </c>
      <c r="C13" s="659"/>
      <c r="D13" s="659"/>
      <c r="E13" s="659"/>
      <c r="F13" s="659"/>
      <c r="G13" s="659"/>
      <c r="H13" s="659"/>
      <c r="I13" s="659"/>
    </row>
    <row r="14" spans="2:14" ht="18.75">
      <c r="B14" s="91"/>
      <c r="C14" s="91"/>
      <c r="D14" s="91"/>
      <c r="E14" s="91"/>
      <c r="F14" s="91"/>
      <c r="G14" s="91"/>
      <c r="H14" s="91"/>
      <c r="I14" s="91"/>
    </row>
    <row r="15" spans="2:14">
      <c r="B15" s="660" t="s">
        <v>6</v>
      </c>
      <c r="C15" s="660"/>
      <c r="D15" s="660"/>
      <c r="E15" s="660"/>
      <c r="F15" s="660"/>
      <c r="G15" s="660"/>
      <c r="H15" s="660"/>
      <c r="I15" s="660"/>
    </row>
    <row r="16" spans="2:14">
      <c r="B16" s="660" t="s">
        <v>7</v>
      </c>
      <c r="C16" s="660"/>
      <c r="D16" s="660"/>
      <c r="E16" s="660"/>
      <c r="F16" s="660"/>
      <c r="G16" s="660"/>
      <c r="H16" s="660"/>
      <c r="I16" s="660"/>
    </row>
    <row r="17" spans="2:28">
      <c r="B17" s="660" t="s">
        <v>219</v>
      </c>
      <c r="C17" s="660"/>
      <c r="D17" s="660"/>
      <c r="E17" s="660"/>
      <c r="F17" s="660"/>
      <c r="G17" s="660"/>
      <c r="H17" s="660"/>
      <c r="I17" s="660"/>
    </row>
    <row r="18" spans="2:28">
      <c r="B18" s="92" t="s">
        <v>8</v>
      </c>
      <c r="C18" s="661" t="s">
        <v>220</v>
      </c>
      <c r="D18" s="661"/>
      <c r="E18" s="661"/>
      <c r="F18" s="661"/>
      <c r="G18" s="661"/>
      <c r="H18" s="661"/>
      <c r="I18" s="661"/>
    </row>
    <row r="19" spans="2:28">
      <c r="B19" s="92" t="s">
        <v>9</v>
      </c>
      <c r="C19" s="661" t="s">
        <v>98</v>
      </c>
      <c r="D19" s="661"/>
      <c r="E19" s="661"/>
      <c r="F19" s="661"/>
      <c r="G19" s="661"/>
      <c r="H19" s="661"/>
      <c r="I19" s="661"/>
    </row>
    <row r="20" spans="2:28">
      <c r="H20" s="93" t="s">
        <v>92</v>
      </c>
      <c r="I20" s="94">
        <v>0.87929999999999997</v>
      </c>
    </row>
    <row r="21" spans="2:28" ht="30">
      <c r="B21" s="662" t="s">
        <v>10</v>
      </c>
      <c r="C21" s="662"/>
      <c r="D21" s="662"/>
      <c r="E21" s="95" t="s">
        <v>226</v>
      </c>
      <c r="F21" s="95"/>
      <c r="G21" s="95"/>
      <c r="H21" s="93" t="s">
        <v>11</v>
      </c>
      <c r="I21" s="96">
        <v>0.2034</v>
      </c>
    </row>
    <row r="23" spans="2:28">
      <c r="B23" s="663" t="s">
        <v>12</v>
      </c>
      <c r="C23" s="663" t="s">
        <v>13</v>
      </c>
      <c r="D23" s="663" t="s">
        <v>14</v>
      </c>
      <c r="E23" s="663" t="s">
        <v>15</v>
      </c>
      <c r="F23" s="663" t="s">
        <v>16</v>
      </c>
      <c r="G23" s="664" t="s">
        <v>17</v>
      </c>
      <c r="H23" s="665" t="s">
        <v>18</v>
      </c>
      <c r="I23" s="665"/>
    </row>
    <row r="24" spans="2:28">
      <c r="B24" s="663"/>
      <c r="C24" s="663"/>
      <c r="D24" s="663"/>
      <c r="E24" s="663"/>
      <c r="F24" s="663"/>
      <c r="G24" s="664"/>
      <c r="H24" s="79" t="s">
        <v>19</v>
      </c>
      <c r="I24" s="86" t="s">
        <v>20</v>
      </c>
      <c r="N24" s="184" t="e">
        <f>#REF!</f>
        <v>#REF!</v>
      </c>
      <c r="S24" s="184"/>
      <c r="W24" s="184"/>
    </row>
    <row r="25" spans="2:28">
      <c r="E25" s="103"/>
    </row>
    <row r="26" spans="2:28">
      <c r="B26" s="85" t="s">
        <v>12</v>
      </c>
      <c r="C26" s="85" t="s">
        <v>13</v>
      </c>
      <c r="D26" s="85" t="s">
        <v>21</v>
      </c>
      <c r="E26" s="657" t="s">
        <v>22</v>
      </c>
      <c r="F26" s="657"/>
      <c r="G26" s="657"/>
      <c r="H26" s="657"/>
      <c r="I26" s="86" t="e">
        <f>SUM(I27:I29)</f>
        <v>#REF!</v>
      </c>
      <c r="N26" s="185" t="e">
        <f>#REF!</f>
        <v>#REF!</v>
      </c>
      <c r="O26" s="95"/>
      <c r="P26" s="95"/>
      <c r="Q26" s="95"/>
      <c r="R26" s="95"/>
      <c r="S26" s="185">
        <f>'RUA 2'!I14</f>
        <v>0</v>
      </c>
      <c r="W26" s="185">
        <f>'RUA 3'!I14</f>
        <v>0</v>
      </c>
      <c r="AB26" s="88" t="e">
        <f t="shared" ref="AB26:AB37" si="0">SUM(N26:W26)-I26</f>
        <v>#REF!</v>
      </c>
    </row>
    <row r="27" spans="2:28">
      <c r="B27" s="81" t="s">
        <v>23</v>
      </c>
      <c r="C27" s="81" t="s">
        <v>24</v>
      </c>
      <c r="D27" s="81" t="s">
        <v>25</v>
      </c>
      <c r="E27" s="102" t="s">
        <v>26</v>
      </c>
      <c r="F27" s="81" t="s">
        <v>0</v>
      </c>
      <c r="G27" s="82" t="e">
        <f>'RUA 2'!G15+#REF!+'RUA 3'!I15</f>
        <v>#REF!</v>
      </c>
      <c r="H27" s="80">
        <f>ROUND(K27+(K27*$I$21),2)</f>
        <v>245.08</v>
      </c>
      <c r="I27" s="82" t="e">
        <f>ROUND(G27*H27,2)</f>
        <v>#REF!</v>
      </c>
      <c r="K27" s="88">
        <v>203.66</v>
      </c>
      <c r="L27" s="97"/>
      <c r="N27" s="88" t="e">
        <f>#REF!</f>
        <v>#REF!</v>
      </c>
      <c r="S27" s="88">
        <f>'RUA 2'!I15</f>
        <v>0</v>
      </c>
      <c r="W27" s="186">
        <f>'RUA 3'!I15</f>
        <v>0</v>
      </c>
      <c r="AB27" s="88" t="e">
        <f t="shared" si="0"/>
        <v>#REF!</v>
      </c>
    </row>
    <row r="28" spans="2:28">
      <c r="B28" s="81" t="s">
        <v>23</v>
      </c>
      <c r="C28" s="81" t="s">
        <v>28</v>
      </c>
      <c r="D28" s="81" t="s">
        <v>27</v>
      </c>
      <c r="E28" s="102" t="s">
        <v>30</v>
      </c>
      <c r="F28" s="81" t="s">
        <v>2</v>
      </c>
      <c r="G28" s="82" t="e">
        <f>'RUA 2'!G16+#REF!+'RUA 3'!G16</f>
        <v>#REF!</v>
      </c>
      <c r="H28" s="80">
        <f>ROUND(K28+(K28*$I$21),2)</f>
        <v>60.05</v>
      </c>
      <c r="I28" s="82" t="e">
        <f>ROUND(G28*H28,2)</f>
        <v>#REF!</v>
      </c>
      <c r="K28" s="88">
        <v>49.9</v>
      </c>
      <c r="L28" s="97"/>
      <c r="N28" s="88" t="e">
        <f>#REF!</f>
        <v>#REF!</v>
      </c>
      <c r="S28" s="88">
        <f>'RUA 2'!I16</f>
        <v>0</v>
      </c>
      <c r="W28" s="186">
        <f>'RUA 3'!I16</f>
        <v>0</v>
      </c>
      <c r="AB28" s="88" t="e">
        <f t="shared" si="0"/>
        <v>#REF!</v>
      </c>
    </row>
    <row r="29" spans="2:28" ht="30">
      <c r="B29" s="81" t="s">
        <v>23</v>
      </c>
      <c r="C29" s="81">
        <v>78472</v>
      </c>
      <c r="D29" s="81" t="s">
        <v>29</v>
      </c>
      <c r="E29" s="102" t="s">
        <v>31</v>
      </c>
      <c r="F29" s="81" t="s">
        <v>0</v>
      </c>
      <c r="G29" s="82" t="e">
        <f>'RUA 2'!G17+#REF!+'RUA 3'!G17</f>
        <v>#REF!</v>
      </c>
      <c r="H29" s="80">
        <f>ROUND(K29+(K29*$I$21),2)</f>
        <v>0.31</v>
      </c>
      <c r="I29" s="82" t="e">
        <f>ROUND(G29*H29,2)</f>
        <v>#REF!</v>
      </c>
      <c r="K29" s="88">
        <v>0.26</v>
      </c>
      <c r="L29" s="97"/>
      <c r="N29" s="88" t="e">
        <f>#REF!</f>
        <v>#REF!</v>
      </c>
      <c r="S29" s="88">
        <f>'RUA 2'!I17</f>
        <v>0</v>
      </c>
      <c r="W29" s="186">
        <f>'RUA 3'!I17</f>
        <v>0</v>
      </c>
      <c r="AB29" s="88" t="e">
        <f t="shared" si="0"/>
        <v>#REF!</v>
      </c>
    </row>
    <row r="30" spans="2:28">
      <c r="B30" s="656" t="s">
        <v>55</v>
      </c>
      <c r="C30" s="656"/>
      <c r="D30" s="656"/>
      <c r="E30" s="656"/>
      <c r="F30" s="656"/>
      <c r="G30" s="656"/>
      <c r="H30" s="656"/>
      <c r="I30" s="656"/>
      <c r="L30" s="97"/>
      <c r="N30" s="88"/>
      <c r="S30" s="88"/>
      <c r="W30" s="185"/>
      <c r="AB30" s="88">
        <f t="shared" si="0"/>
        <v>0</v>
      </c>
    </row>
    <row r="31" spans="2:28">
      <c r="E31" s="98"/>
      <c r="L31" s="97"/>
      <c r="N31" s="88"/>
      <c r="S31" s="88"/>
      <c r="W31" s="185"/>
      <c r="AB31" s="88">
        <f t="shared" si="0"/>
        <v>0</v>
      </c>
    </row>
    <row r="32" spans="2:28">
      <c r="B32" s="85" t="s">
        <v>12</v>
      </c>
      <c r="C32" s="85" t="s">
        <v>13</v>
      </c>
      <c r="D32" s="85" t="s">
        <v>32</v>
      </c>
      <c r="E32" s="657" t="s">
        <v>33</v>
      </c>
      <c r="F32" s="657"/>
      <c r="G32" s="657"/>
      <c r="H32" s="657"/>
      <c r="I32" s="86" t="e">
        <f>SUM(I33:I37)</f>
        <v>#REF!</v>
      </c>
      <c r="L32" s="97"/>
      <c r="N32" s="185" t="e">
        <f>#REF!</f>
        <v>#REF!</v>
      </c>
      <c r="O32" s="95"/>
      <c r="P32" s="95"/>
      <c r="Q32" s="95"/>
      <c r="R32" s="95"/>
      <c r="S32" s="185">
        <f>'RUA 2'!I20</f>
        <v>0</v>
      </c>
      <c r="W32" s="185">
        <f>'RUA 3'!I20</f>
        <v>0</v>
      </c>
      <c r="AB32" s="88" t="e">
        <f t="shared" si="0"/>
        <v>#REF!</v>
      </c>
    </row>
    <row r="33" spans="2:28" ht="30">
      <c r="B33" s="81" t="s">
        <v>23</v>
      </c>
      <c r="C33" s="81" t="s">
        <v>34</v>
      </c>
      <c r="D33" s="81" t="s">
        <v>35</v>
      </c>
      <c r="E33" s="102" t="s">
        <v>36</v>
      </c>
      <c r="F33" s="81" t="s">
        <v>3</v>
      </c>
      <c r="G33" s="213" t="e">
        <f>'RUA 2'!G21+#REF!+'RUA 3'!G21</f>
        <v>#REF!</v>
      </c>
      <c r="H33" s="213">
        <f t="shared" ref="H33:H42" si="1">ROUND(K33+(K33*$I$21),2)</f>
        <v>2.0099999999999998</v>
      </c>
      <c r="I33" s="82" t="e">
        <f>ROUNDDOWN(G33*H33,2)</f>
        <v>#REF!</v>
      </c>
      <c r="K33" s="88">
        <v>1.67</v>
      </c>
      <c r="L33" s="97"/>
      <c r="N33" s="88" t="e">
        <f>#REF!</f>
        <v>#REF!</v>
      </c>
      <c r="S33" s="88">
        <f>'RUA 2'!I21</f>
        <v>0</v>
      </c>
      <c r="W33" s="186">
        <f>'RUA 3'!I21</f>
        <v>0</v>
      </c>
      <c r="AB33" s="88" t="e">
        <f t="shared" si="0"/>
        <v>#REF!</v>
      </c>
    </row>
    <row r="34" spans="2:28" ht="30">
      <c r="B34" s="81" t="s">
        <v>23</v>
      </c>
      <c r="C34" s="83">
        <v>41722</v>
      </c>
      <c r="D34" s="81" t="s">
        <v>37</v>
      </c>
      <c r="E34" s="101" t="s">
        <v>100</v>
      </c>
      <c r="F34" s="81" t="s">
        <v>3</v>
      </c>
      <c r="G34" s="213" t="e">
        <f>'RUA 2'!G22+#REF!+'RUA 3'!G22</f>
        <v>#REF!</v>
      </c>
      <c r="H34" s="213">
        <f t="shared" si="1"/>
        <v>4.16</v>
      </c>
      <c r="I34" s="82" t="e">
        <f t="shared" ref="I34:I42" si="2">ROUND(G34*H34,2)</f>
        <v>#REF!</v>
      </c>
      <c r="K34" s="88">
        <v>3.46</v>
      </c>
      <c r="L34" s="97"/>
      <c r="N34" s="88" t="e">
        <f>#REF!</f>
        <v>#REF!</v>
      </c>
      <c r="S34" s="88">
        <f>'RUA 2'!I22</f>
        <v>0</v>
      </c>
      <c r="W34" s="186">
        <f>'RUA 3'!I22</f>
        <v>0</v>
      </c>
      <c r="AB34" s="88" t="e">
        <f t="shared" si="0"/>
        <v>#REF!</v>
      </c>
    </row>
    <row r="35" spans="2:28" ht="30" customHeight="1">
      <c r="B35" s="81" t="s">
        <v>23</v>
      </c>
      <c r="C35" s="81">
        <v>72888</v>
      </c>
      <c r="D35" s="81" t="s">
        <v>38</v>
      </c>
      <c r="E35" s="102" t="s">
        <v>39</v>
      </c>
      <c r="F35" s="81" t="s">
        <v>3</v>
      </c>
      <c r="G35" s="213" t="e">
        <f>'RUA 2'!G23+#REF!+'RUA 3'!G23</f>
        <v>#REF!</v>
      </c>
      <c r="H35" s="213">
        <f t="shared" si="1"/>
        <v>1.02</v>
      </c>
      <c r="I35" s="82" t="e">
        <f t="shared" si="2"/>
        <v>#REF!</v>
      </c>
      <c r="K35" s="88">
        <v>0.85</v>
      </c>
      <c r="L35" s="97"/>
      <c r="N35" s="88" t="e">
        <f>#REF!</f>
        <v>#REF!</v>
      </c>
      <c r="S35" s="88">
        <f>'RUA 2'!I23</f>
        <v>0</v>
      </c>
      <c r="W35" s="186">
        <f>'RUA 3'!I23</f>
        <v>0</v>
      </c>
      <c r="AB35" s="88" t="e">
        <f t="shared" si="0"/>
        <v>#REF!</v>
      </c>
    </row>
    <row r="36" spans="2:28" ht="30">
      <c r="B36" s="163" t="s">
        <v>23</v>
      </c>
      <c r="C36" s="81">
        <v>72875</v>
      </c>
      <c r="D36" s="163" t="s">
        <v>40</v>
      </c>
      <c r="E36" s="102" t="s">
        <v>41</v>
      </c>
      <c r="F36" s="81" t="s">
        <v>42</v>
      </c>
      <c r="G36" s="213" t="e">
        <f>'RUA 2'!G24+#REF!+'RUA 3'!G24</f>
        <v>#REF!</v>
      </c>
      <c r="H36" s="213">
        <f t="shared" si="1"/>
        <v>1.44</v>
      </c>
      <c r="I36" s="82" t="e">
        <f t="shared" si="2"/>
        <v>#REF!</v>
      </c>
      <c r="K36" s="88">
        <v>1.2</v>
      </c>
      <c r="L36" s="97"/>
      <c r="N36" s="88" t="e">
        <f>#REF!</f>
        <v>#REF!</v>
      </c>
      <c r="S36" s="88">
        <f>'RUA 2'!I24</f>
        <v>0</v>
      </c>
      <c r="W36" s="186">
        <f>'RUA 3'!I24</f>
        <v>0</v>
      </c>
      <c r="AB36" s="88" t="e">
        <f t="shared" si="0"/>
        <v>#REF!</v>
      </c>
    </row>
    <row r="37" spans="2:28" s="98" customFormat="1" hidden="1">
      <c r="B37" s="160" t="s">
        <v>23</v>
      </c>
      <c r="C37" s="160">
        <v>72961</v>
      </c>
      <c r="D37" s="163" t="s">
        <v>168</v>
      </c>
      <c r="E37" s="161" t="s">
        <v>167</v>
      </c>
      <c r="F37" s="160" t="s">
        <v>0</v>
      </c>
      <c r="G37" s="213" t="e">
        <f>'RUA 2'!G25+#REF!+'RUA 3'!G25</f>
        <v>#REF!</v>
      </c>
      <c r="H37" s="213">
        <f t="shared" si="1"/>
        <v>1.52</v>
      </c>
      <c r="I37" s="82" t="e">
        <f t="shared" si="2"/>
        <v>#REF!</v>
      </c>
      <c r="K37" s="88">
        <v>1.26</v>
      </c>
      <c r="L37" s="97"/>
      <c r="N37" s="88"/>
      <c r="S37" s="88">
        <f>'RUA 2'!I25</f>
        <v>0</v>
      </c>
      <c r="W37" s="186">
        <f>'RUA 3'!I25</f>
        <v>0</v>
      </c>
      <c r="AB37" s="88" t="e">
        <f t="shared" si="0"/>
        <v>#REF!</v>
      </c>
    </row>
    <row r="38" spans="2:28" s="98" customFormat="1" hidden="1">
      <c r="B38" s="160" t="s">
        <v>23</v>
      </c>
      <c r="C38" s="201" t="s">
        <v>186</v>
      </c>
      <c r="D38" s="163" t="s">
        <v>191</v>
      </c>
      <c r="E38" s="202" t="s">
        <v>181</v>
      </c>
      <c r="F38" s="201" t="s">
        <v>2</v>
      </c>
      <c r="G38" s="213" t="e">
        <f>'RUA 2'!G26+#REF!+'RUA 3'!G26</f>
        <v>#REF!</v>
      </c>
      <c r="H38" s="213">
        <f t="shared" si="1"/>
        <v>69.680000000000007</v>
      </c>
      <c r="I38" s="82" t="e">
        <f t="shared" si="2"/>
        <v>#REF!</v>
      </c>
      <c r="K38" s="88">
        <v>57.9</v>
      </c>
      <c r="L38" s="97"/>
      <c r="N38" s="88" t="e">
        <f>#REF!</f>
        <v>#REF!</v>
      </c>
      <c r="S38" s="88">
        <f>'RUA 2'!I26</f>
        <v>0</v>
      </c>
      <c r="W38" s="186">
        <f>'RUA 3'!I26</f>
        <v>0</v>
      </c>
      <c r="AB38" s="88" t="e">
        <f>SUM(N38:W38)-I38</f>
        <v>#REF!</v>
      </c>
    </row>
    <row r="39" spans="2:28" s="98" customFormat="1" hidden="1">
      <c r="B39" s="160" t="s">
        <v>23</v>
      </c>
      <c r="C39" s="201" t="s">
        <v>187</v>
      </c>
      <c r="D39" s="163" t="s">
        <v>192</v>
      </c>
      <c r="E39" s="202" t="s">
        <v>182</v>
      </c>
      <c r="F39" s="201" t="s">
        <v>2</v>
      </c>
      <c r="G39" s="213" t="e">
        <f>'RUA 2'!G27+#REF!+'RUA 3'!G27</f>
        <v>#REF!</v>
      </c>
      <c r="H39" s="213">
        <f t="shared" si="1"/>
        <v>43.55</v>
      </c>
      <c r="I39" s="82" t="e">
        <f t="shared" si="2"/>
        <v>#REF!</v>
      </c>
      <c r="K39" s="88">
        <v>36.19</v>
      </c>
      <c r="L39" s="97"/>
      <c r="N39" s="88" t="e">
        <f>#REF!</f>
        <v>#REF!</v>
      </c>
      <c r="S39" s="88">
        <f>'RUA 2'!I27</f>
        <v>0</v>
      </c>
      <c r="W39" s="186">
        <f>'RUA 3'!I27</f>
        <v>0</v>
      </c>
      <c r="AB39" s="88" t="e">
        <f>SUM(N39:W39)-I39</f>
        <v>#REF!</v>
      </c>
    </row>
    <row r="40" spans="2:28" s="98" customFormat="1" hidden="1">
      <c r="B40" s="160" t="s">
        <v>23</v>
      </c>
      <c r="C40" s="201" t="s">
        <v>188</v>
      </c>
      <c r="D40" s="163" t="s">
        <v>193</v>
      </c>
      <c r="E40" s="202" t="s">
        <v>183</v>
      </c>
      <c r="F40" s="201" t="s">
        <v>2</v>
      </c>
      <c r="G40" s="213" t="e">
        <f>'RUA 2'!G28+#REF!+'RUA 3'!G28</f>
        <v>#REF!</v>
      </c>
      <c r="H40" s="213">
        <f t="shared" si="1"/>
        <v>39.19</v>
      </c>
      <c r="I40" s="82" t="e">
        <f t="shared" si="2"/>
        <v>#REF!</v>
      </c>
      <c r="K40" s="88">
        <v>32.57</v>
      </c>
      <c r="L40" s="97"/>
      <c r="N40" s="88" t="e">
        <f>#REF!</f>
        <v>#REF!</v>
      </c>
      <c r="S40" s="88">
        <f>'RUA 2'!I28</f>
        <v>0</v>
      </c>
      <c r="W40" s="186">
        <f>'RUA 3'!I28</f>
        <v>0</v>
      </c>
      <c r="AB40" s="88" t="e">
        <f>SUM(N40:W40)-I40</f>
        <v>#REF!</v>
      </c>
    </row>
    <row r="41" spans="2:28" s="98" customFormat="1" hidden="1">
      <c r="B41" s="160" t="s">
        <v>23</v>
      </c>
      <c r="C41" s="201" t="s">
        <v>189</v>
      </c>
      <c r="D41" s="163" t="s">
        <v>194</v>
      </c>
      <c r="E41" s="202" t="s">
        <v>184</v>
      </c>
      <c r="F41" s="201" t="s">
        <v>2</v>
      </c>
      <c r="G41" s="213" t="e">
        <f>'RUA 2'!G29+#REF!+'RUA 3'!G29</f>
        <v>#REF!</v>
      </c>
      <c r="H41" s="213">
        <f t="shared" si="1"/>
        <v>87.1</v>
      </c>
      <c r="I41" s="82" t="e">
        <f t="shared" si="2"/>
        <v>#REF!</v>
      </c>
      <c r="K41" s="88">
        <v>72.38</v>
      </c>
      <c r="L41" s="97"/>
      <c r="N41" s="88" t="e">
        <f>#REF!</f>
        <v>#REF!</v>
      </c>
      <c r="S41" s="88">
        <f>'RUA 2'!I29</f>
        <v>0</v>
      </c>
      <c r="W41" s="186">
        <f>'RUA 3'!I29</f>
        <v>0</v>
      </c>
      <c r="AB41" s="88" t="e">
        <f>SUM(N41:W41)-I41</f>
        <v>#REF!</v>
      </c>
    </row>
    <row r="42" spans="2:28" s="98" customFormat="1" hidden="1">
      <c r="B42" s="160" t="s">
        <v>23</v>
      </c>
      <c r="C42" s="201" t="s">
        <v>190</v>
      </c>
      <c r="D42" s="163" t="s">
        <v>195</v>
      </c>
      <c r="E42" s="202" t="s">
        <v>185</v>
      </c>
      <c r="F42" s="201" t="s">
        <v>2</v>
      </c>
      <c r="G42" s="213" t="e">
        <f>'RUA 2'!G30+#REF!+'RUA 3'!G30</f>
        <v>#REF!</v>
      </c>
      <c r="H42" s="213">
        <f t="shared" si="1"/>
        <v>100.17</v>
      </c>
      <c r="I42" s="82" t="e">
        <f t="shared" si="2"/>
        <v>#REF!</v>
      </c>
      <c r="K42" s="88">
        <v>83.24</v>
      </c>
      <c r="L42" s="97"/>
      <c r="N42" s="88" t="e">
        <f>#REF!</f>
        <v>#REF!</v>
      </c>
      <c r="S42" s="88">
        <f>'RUA 2'!I30</f>
        <v>0</v>
      </c>
      <c r="W42" s="186">
        <f>'RUA 3'!I30</f>
        <v>0</v>
      </c>
      <c r="AB42" s="88" t="e">
        <f>SUM(N42:W42)-I42</f>
        <v>#REF!</v>
      </c>
    </row>
    <row r="43" spans="2:28">
      <c r="B43" s="674"/>
      <c r="C43" s="674"/>
      <c r="D43" s="674"/>
      <c r="E43" s="674"/>
      <c r="F43" s="674"/>
      <c r="G43" s="656"/>
      <c r="H43" s="656"/>
      <c r="I43" s="656"/>
      <c r="L43" s="97"/>
      <c r="N43" s="88"/>
      <c r="S43" s="88"/>
      <c r="W43" s="185"/>
      <c r="AB43" s="88"/>
    </row>
    <row r="44" spans="2:28">
      <c r="E44" s="98"/>
      <c r="L44" s="97"/>
      <c r="S44" s="88"/>
      <c r="W44" s="185"/>
      <c r="AB44" s="88"/>
    </row>
    <row r="45" spans="2:28">
      <c r="B45" s="85" t="s">
        <v>12</v>
      </c>
      <c r="C45" s="85" t="s">
        <v>13</v>
      </c>
      <c r="D45" s="85" t="s">
        <v>43</v>
      </c>
      <c r="E45" s="657" t="s">
        <v>44</v>
      </c>
      <c r="F45" s="657"/>
      <c r="G45" s="657"/>
      <c r="H45" s="657"/>
      <c r="I45" s="86" t="e">
        <f>SUM(I46:I53)</f>
        <v>#REF!</v>
      </c>
      <c r="L45" s="97"/>
      <c r="N45" s="185" t="e">
        <f>#REF!</f>
        <v>#REF!</v>
      </c>
      <c r="O45" s="95"/>
      <c r="P45" s="95"/>
      <c r="Q45" s="95"/>
      <c r="R45" s="95"/>
      <c r="S45" s="185">
        <f>'RUA 2'!I33</f>
        <v>0</v>
      </c>
      <c r="W45" s="185">
        <f>'RUA 3'!I33</f>
        <v>0</v>
      </c>
      <c r="AB45" s="88" t="e">
        <f t="shared" ref="AB45:AB53" si="3">SUM(N45:W45)-I45</f>
        <v>#REF!</v>
      </c>
    </row>
    <row r="46" spans="2:28" s="98" customFormat="1">
      <c r="B46" s="81" t="s">
        <v>23</v>
      </c>
      <c r="C46" s="81">
        <v>72961</v>
      </c>
      <c r="D46" s="81" t="s">
        <v>45</v>
      </c>
      <c r="E46" s="99" t="s">
        <v>222</v>
      </c>
      <c r="F46" s="81" t="s">
        <v>0</v>
      </c>
      <c r="G46" s="82" t="e">
        <f>ROUND('RUA 2'!G33+#REF!+'RUA 3'!G33,2)</f>
        <v>#REF!</v>
      </c>
      <c r="H46" s="82">
        <f>ROUND(K46+(K46*$I$21),2)</f>
        <v>1.25</v>
      </c>
      <c r="I46" s="80" t="e">
        <f t="shared" ref="I46:I53" si="4">ROUND(G46*H46,2)</f>
        <v>#REF!</v>
      </c>
      <c r="K46" s="97">
        <v>1.04</v>
      </c>
      <c r="L46" s="97"/>
      <c r="N46" s="88" t="e">
        <f>#REF!</f>
        <v>#REF!</v>
      </c>
      <c r="S46" s="88">
        <f>'RUA 2'!I33</f>
        <v>0</v>
      </c>
      <c r="W46" s="186">
        <f>'RUA 3'!I33</f>
        <v>0</v>
      </c>
      <c r="AB46" s="88" t="e">
        <f>SUM(N46:W46)-I46</f>
        <v>#REF!</v>
      </c>
    </row>
    <row r="47" spans="2:28" ht="30">
      <c r="B47" s="81" t="s">
        <v>23</v>
      </c>
      <c r="C47" s="81">
        <v>72799</v>
      </c>
      <c r="D47" s="81" t="s">
        <v>47</v>
      </c>
      <c r="E47" s="99" t="s">
        <v>46</v>
      </c>
      <c r="F47" s="81" t="s">
        <v>0</v>
      </c>
      <c r="G47" s="82" t="e">
        <f>ROUND('RUA 2'!G34+#REF!+'RUA 3'!G34,2)</f>
        <v>#REF!</v>
      </c>
      <c r="H47" s="82">
        <f>ROUND(K47+(K47*$I$21),2)</f>
        <v>78.88</v>
      </c>
      <c r="I47" s="80" t="e">
        <f t="shared" si="4"/>
        <v>#REF!</v>
      </c>
      <c r="K47" s="97">
        <v>65.55</v>
      </c>
      <c r="L47" s="97"/>
      <c r="N47" s="88" t="e">
        <f>#REF!</f>
        <v>#REF!</v>
      </c>
      <c r="S47" s="88">
        <f>'RUA 2'!I34</f>
        <v>0</v>
      </c>
      <c r="W47" s="186">
        <f>'RUA 3'!I34</f>
        <v>0</v>
      </c>
      <c r="AB47" s="88" t="e">
        <f t="shared" si="3"/>
        <v>#REF!</v>
      </c>
    </row>
    <row r="48" spans="2:28" ht="30">
      <c r="B48" s="81" t="s">
        <v>23</v>
      </c>
      <c r="C48" s="81" t="s">
        <v>102</v>
      </c>
      <c r="D48" s="81" t="s">
        <v>48</v>
      </c>
      <c r="E48" s="99" t="s">
        <v>101</v>
      </c>
      <c r="F48" s="81" t="s">
        <v>1</v>
      </c>
      <c r="G48" s="82" t="e">
        <f>'RUA 2'!G35+#REF!+'RUA 3'!G35</f>
        <v>#REF!</v>
      </c>
      <c r="H48" s="82">
        <f t="shared" ref="H48:H53" si="5">ROUND(K48+(K48*$I$21),2)</f>
        <v>48.36</v>
      </c>
      <c r="I48" s="80" t="e">
        <f t="shared" si="4"/>
        <v>#REF!</v>
      </c>
      <c r="K48" s="97">
        <v>40.19</v>
      </c>
      <c r="L48" s="97"/>
      <c r="N48" s="88" t="e">
        <f>#REF!</f>
        <v>#REF!</v>
      </c>
      <c r="S48" s="88">
        <f>'RUA 2'!I35</f>
        <v>0</v>
      </c>
      <c r="W48" s="186">
        <f>'RUA 3'!I35</f>
        <v>0</v>
      </c>
      <c r="AB48" s="88" t="e">
        <f t="shared" si="3"/>
        <v>#REF!</v>
      </c>
    </row>
    <row r="49" spans="2:28" ht="30" customHeight="1">
      <c r="B49" s="81" t="s">
        <v>23</v>
      </c>
      <c r="C49" s="81" t="s">
        <v>53</v>
      </c>
      <c r="D49" s="81" t="s">
        <v>4</v>
      </c>
      <c r="E49" s="99" t="s">
        <v>54</v>
      </c>
      <c r="F49" s="81" t="s">
        <v>0</v>
      </c>
      <c r="G49" s="82" t="e">
        <f>'RUA 2'!G36+#REF!+'RUA 3'!G36</f>
        <v>#REF!</v>
      </c>
      <c r="H49" s="82">
        <f t="shared" si="5"/>
        <v>35.24</v>
      </c>
      <c r="I49" s="80" t="e">
        <f t="shared" si="4"/>
        <v>#REF!</v>
      </c>
      <c r="K49" s="97">
        <v>29.28</v>
      </c>
      <c r="L49" s="97"/>
      <c r="N49" s="88" t="e">
        <f>#REF!</f>
        <v>#REF!</v>
      </c>
      <c r="S49" s="88">
        <f>'RUA 2'!I36</f>
        <v>0</v>
      </c>
      <c r="W49" s="186">
        <f>'RUA 3'!I36</f>
        <v>0</v>
      </c>
      <c r="AB49" s="88" t="e">
        <f t="shared" si="3"/>
        <v>#REF!</v>
      </c>
    </row>
    <row r="50" spans="2:28" s="189" customFormat="1" ht="45">
      <c r="B50" s="81" t="s">
        <v>178</v>
      </c>
      <c r="C50" s="136" t="s">
        <v>225</v>
      </c>
      <c r="D50" s="81" t="s">
        <v>5</v>
      </c>
      <c r="E50" s="187" t="s">
        <v>179</v>
      </c>
      <c r="F50" s="167" t="s">
        <v>2</v>
      </c>
      <c r="G50" s="188" t="e">
        <f>'RUA 2'!G37+#REF!+'RUA 3'!G37</f>
        <v>#REF!</v>
      </c>
      <c r="H50" s="188">
        <f t="shared" si="5"/>
        <v>476</v>
      </c>
      <c r="I50" s="80" t="e">
        <f t="shared" si="4"/>
        <v>#REF!</v>
      </c>
      <c r="K50" s="97">
        <v>395.55</v>
      </c>
      <c r="L50" s="97"/>
      <c r="N50" s="190" t="e">
        <f>#REF!</f>
        <v>#REF!</v>
      </c>
      <c r="S50" s="190">
        <f>'RUA 2'!I37</f>
        <v>0</v>
      </c>
      <c r="W50" s="190">
        <f>'RUA 3'!I37</f>
        <v>0</v>
      </c>
      <c r="AB50" s="88" t="e">
        <f t="shared" si="3"/>
        <v>#REF!</v>
      </c>
    </row>
    <row r="51" spans="2:28">
      <c r="B51" s="81" t="s">
        <v>23</v>
      </c>
      <c r="C51" s="250">
        <v>83693</v>
      </c>
      <c r="D51" s="81" t="s">
        <v>50</v>
      </c>
      <c r="E51" s="99" t="s">
        <v>49</v>
      </c>
      <c r="F51" s="81" t="s">
        <v>0</v>
      </c>
      <c r="G51" s="82" t="e">
        <f>'RUA 2'!G38+#REF!+'RUA 3'!G38</f>
        <v>#REF!</v>
      </c>
      <c r="H51" s="82">
        <f t="shared" si="5"/>
        <v>2.59</v>
      </c>
      <c r="I51" s="80" t="e">
        <f t="shared" si="4"/>
        <v>#REF!</v>
      </c>
      <c r="K51" s="97">
        <v>2.15</v>
      </c>
      <c r="L51" s="97"/>
      <c r="N51" s="88" t="e">
        <f>#REF!</f>
        <v>#REF!</v>
      </c>
      <c r="S51" s="88">
        <f>'RUA 2'!I38</f>
        <v>0</v>
      </c>
      <c r="W51" s="186">
        <f>'RUA 3'!I38</f>
        <v>0</v>
      </c>
      <c r="AB51" s="88" t="e">
        <f t="shared" si="3"/>
        <v>#REF!</v>
      </c>
    </row>
    <row r="52" spans="2:28">
      <c r="B52" s="84" t="s">
        <v>178</v>
      </c>
      <c r="C52" s="167" t="s">
        <v>224</v>
      </c>
      <c r="D52" s="81" t="s">
        <v>107</v>
      </c>
      <c r="E52" s="100" t="s">
        <v>95</v>
      </c>
      <c r="F52" s="84" t="s">
        <v>0</v>
      </c>
      <c r="G52" s="82" t="e">
        <f>'RUA 2'!G39+#REF!+'RUA 3'!G39</f>
        <v>#REF!</v>
      </c>
      <c r="H52" s="82">
        <f t="shared" si="5"/>
        <v>250.03</v>
      </c>
      <c r="I52" s="80" t="e">
        <f t="shared" si="4"/>
        <v>#REF!</v>
      </c>
      <c r="K52" s="97">
        <v>207.77</v>
      </c>
      <c r="L52" s="97"/>
      <c r="N52" s="88" t="e">
        <f>#REF!</f>
        <v>#REF!</v>
      </c>
      <c r="S52" s="88">
        <f>'RUA 2'!I39</f>
        <v>0</v>
      </c>
      <c r="W52" s="186">
        <f>'RUA 3'!I39</f>
        <v>0</v>
      </c>
      <c r="AB52" s="88" t="e">
        <f t="shared" si="3"/>
        <v>#REF!</v>
      </c>
    </row>
    <row r="53" spans="2:28">
      <c r="B53" s="81" t="s">
        <v>23</v>
      </c>
      <c r="C53" s="250">
        <v>9537</v>
      </c>
      <c r="D53" s="81" t="s">
        <v>221</v>
      </c>
      <c r="E53" s="99" t="s">
        <v>51</v>
      </c>
      <c r="F53" s="81" t="s">
        <v>0</v>
      </c>
      <c r="G53" s="82" t="e">
        <f>'RUA 2'!G40+#REF!+'RUA 3'!G40</f>
        <v>#REF!</v>
      </c>
      <c r="H53" s="82">
        <f t="shared" si="5"/>
        <v>1.85</v>
      </c>
      <c r="I53" s="80" t="e">
        <f t="shared" si="4"/>
        <v>#REF!</v>
      </c>
      <c r="K53" s="97">
        <v>1.54</v>
      </c>
      <c r="N53" s="88" t="e">
        <f>#REF!</f>
        <v>#REF!</v>
      </c>
      <c r="S53" s="88">
        <f>'RUA 2'!I40</f>
        <v>0</v>
      </c>
      <c r="W53" s="186">
        <f>'RUA 3'!I40</f>
        <v>0</v>
      </c>
      <c r="AB53" s="88" t="e">
        <f t="shared" si="3"/>
        <v>#REF!</v>
      </c>
    </row>
    <row r="54" spans="2:28">
      <c r="B54" s="656"/>
      <c r="C54" s="656"/>
      <c r="D54" s="656"/>
      <c r="E54" s="656"/>
      <c r="F54" s="656"/>
      <c r="G54" s="656"/>
      <c r="H54" s="656"/>
      <c r="I54" s="656"/>
      <c r="L54" s="97"/>
      <c r="W54" s="186"/>
      <c r="AB54" s="88"/>
    </row>
    <row r="55" spans="2:28">
      <c r="E55" s="98"/>
      <c r="L55" s="97"/>
      <c r="W55" s="186"/>
      <c r="AB55" s="88"/>
    </row>
    <row r="56" spans="2:28">
      <c r="B56" s="666" t="s">
        <v>52</v>
      </c>
      <c r="C56" s="667"/>
      <c r="D56" s="667"/>
      <c r="E56" s="667"/>
      <c r="F56" s="667"/>
      <c r="G56" s="667"/>
      <c r="H56" s="668"/>
      <c r="I56" s="672" t="e">
        <f>I45+I32+I26</f>
        <v>#REF!</v>
      </c>
      <c r="N56" s="185" t="e">
        <f>N26+N32+N45</f>
        <v>#REF!</v>
      </c>
      <c r="O56" s="95"/>
      <c r="P56" s="95"/>
      <c r="Q56" s="95"/>
      <c r="R56" s="95"/>
      <c r="S56" s="185">
        <f>S26+S32+S45</f>
        <v>0</v>
      </c>
      <c r="W56" s="185">
        <f>'RUA 3'!I43</f>
        <v>0</v>
      </c>
      <c r="AB56" s="88" t="e">
        <f>SUM(N56:W56)-I56</f>
        <v>#REF!</v>
      </c>
    </row>
    <row r="57" spans="2:28">
      <c r="B57" s="669"/>
      <c r="C57" s="670"/>
      <c r="D57" s="670"/>
      <c r="E57" s="670"/>
      <c r="F57" s="670"/>
      <c r="G57" s="670"/>
      <c r="H57" s="671"/>
      <c r="I57" s="673"/>
    </row>
    <row r="58" spans="2:28">
      <c r="E58" s="98"/>
    </row>
    <row r="59" spans="2:28">
      <c r="B59" s="662"/>
      <c r="C59" s="662"/>
      <c r="D59" s="662"/>
      <c r="E59" s="662"/>
      <c r="F59" s="662"/>
      <c r="G59" s="662"/>
      <c r="H59" s="662"/>
      <c r="I59" s="662"/>
      <c r="S59" s="88" t="e">
        <f>SUM(N56:W56)</f>
        <v>#REF!</v>
      </c>
    </row>
    <row r="60" spans="2:28">
      <c r="B60" s="662"/>
      <c r="C60" s="662"/>
      <c r="D60" s="662"/>
      <c r="E60" s="662"/>
      <c r="F60" s="662"/>
      <c r="G60" s="662"/>
      <c r="H60" s="662"/>
      <c r="I60" s="662"/>
    </row>
    <row r="61" spans="2:28">
      <c r="E61" s="98"/>
    </row>
    <row r="62" spans="2:28">
      <c r="E62" s="88"/>
    </row>
    <row r="63" spans="2:28">
      <c r="E63" s="88"/>
      <c r="H63" s="93" t="s">
        <v>99</v>
      </c>
      <c r="I63" s="93" t="e">
        <f>I56/G53</f>
        <v>#REF!</v>
      </c>
    </row>
    <row r="64" spans="2:28">
      <c r="E64" s="88"/>
    </row>
    <row r="65" spans="5:9">
      <c r="E65" s="88"/>
    </row>
    <row r="66" spans="5:9">
      <c r="E66" s="88"/>
      <c r="I66" s="93" t="e">
        <f>250870-I56</f>
        <v>#REF!</v>
      </c>
    </row>
    <row r="67" spans="5:9">
      <c r="E67" s="88"/>
    </row>
    <row r="68" spans="5:9">
      <c r="E68" s="98"/>
    </row>
    <row r="69" spans="5:9">
      <c r="E69" s="98"/>
    </row>
    <row r="70" spans="5:9">
      <c r="E70" s="98"/>
    </row>
    <row r="71" spans="5:9">
      <c r="E71" s="98"/>
    </row>
    <row r="72" spans="5:9">
      <c r="E72" s="98"/>
    </row>
    <row r="73" spans="5:9">
      <c r="E73" s="98"/>
    </row>
    <row r="74" spans="5:9">
      <c r="E74" s="98"/>
    </row>
    <row r="75" spans="5:9">
      <c r="E75" s="98"/>
    </row>
    <row r="76" spans="5:9">
      <c r="E76" s="98"/>
    </row>
    <row r="77" spans="5:9">
      <c r="E77" s="98"/>
    </row>
    <row r="78" spans="5:9">
      <c r="E78" s="98"/>
    </row>
    <row r="79" spans="5:9">
      <c r="E79" s="98"/>
    </row>
    <row r="80" spans="5:9">
      <c r="E80" s="98"/>
    </row>
    <row r="81" spans="5:5">
      <c r="E81" s="98"/>
    </row>
    <row r="82" spans="5:5">
      <c r="E82" s="98"/>
    </row>
    <row r="83" spans="5:5">
      <c r="E83" s="98"/>
    </row>
    <row r="84" spans="5:5">
      <c r="E84" s="98"/>
    </row>
    <row r="85" spans="5:5">
      <c r="E85" s="98"/>
    </row>
    <row r="86" spans="5:5">
      <c r="E86" s="98"/>
    </row>
    <row r="87" spans="5:5">
      <c r="E87" s="98"/>
    </row>
  </sheetData>
  <mergeCells count="34">
    <mergeCell ref="B54:I54"/>
    <mergeCell ref="B56:H57"/>
    <mergeCell ref="I56:I57"/>
    <mergeCell ref="B59:I60"/>
    <mergeCell ref="B43:I43"/>
    <mergeCell ref="E45:H45"/>
    <mergeCell ref="G23:G24"/>
    <mergeCell ref="H23:I23"/>
    <mergeCell ref="B6:I6"/>
    <mergeCell ref="B1:I1"/>
    <mergeCell ref="B3:I3"/>
    <mergeCell ref="B4:I4"/>
    <mergeCell ref="B5:I5"/>
    <mergeCell ref="B7:I7"/>
    <mergeCell ref="B8:I8"/>
    <mergeCell ref="B9:I9"/>
    <mergeCell ref="B10:I10"/>
    <mergeCell ref="B11:I11"/>
    <mergeCell ref="B30:I30"/>
    <mergeCell ref="E32:H32"/>
    <mergeCell ref="E26:H26"/>
    <mergeCell ref="B12:I12"/>
    <mergeCell ref="B13:I13"/>
    <mergeCell ref="B15:I15"/>
    <mergeCell ref="B16:I16"/>
    <mergeCell ref="C19:I19"/>
    <mergeCell ref="B17:I17"/>
    <mergeCell ref="C18:I18"/>
    <mergeCell ref="B21:D21"/>
    <mergeCell ref="B23:B24"/>
    <mergeCell ref="C23:C24"/>
    <mergeCell ref="D23:D24"/>
    <mergeCell ref="E23:E24"/>
    <mergeCell ref="F23:F24"/>
  </mergeCells>
  <printOptions horizontalCentered="1"/>
  <pageMargins left="0.51181102362204722" right="3.937007874015748E-2" top="0.78740157480314965" bottom="0.78740157480314965" header="0.31496062992125984" footer="0.31496062992125984"/>
  <pageSetup paperSize="9" scale="71" orientation="portrait" horizontalDpi="300" verticalDpi="300" r:id="rId1"/>
  <colBreaks count="1" manualBreakCount="1">
    <brk id="9" max="1048575" man="1"/>
  </colBreaks>
  <ignoredErrors>
    <ignoredError sqref="E26:I26 E32:H32 B45:H45 E29:F29 E27:F27 H27:I27 E28:F28 H28:I28 H29:I29 E37:F37 E33:F33 H33 E34:F34 H34:I34 E35:F35 H35:I35 E36:F36 H36:I36 H37:I37 B50 B47:C47 H47 B48:C48 H48:I48 B49:C49 H49 B54:I57 H51:I51 H52 H53 F52 H50:I50 E53:F53 E50:F50 F51 E47:F47 E48:F48 E49:F49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>
    <tabColor rgb="FF00B050"/>
  </sheetPr>
  <dimension ref="B1:K44"/>
  <sheetViews>
    <sheetView view="pageBreakPreview" topLeftCell="A26" zoomScale="85" zoomScaleSheetLayoutView="85" workbookViewId="0">
      <selection activeCell="I38" sqref="I38"/>
    </sheetView>
  </sheetViews>
  <sheetFormatPr defaultColWidth="9.140625" defaultRowHeight="15"/>
  <cols>
    <col min="1" max="1" width="2.28515625" style="109" customWidth="1"/>
    <col min="2" max="2" width="8.28515625" style="108" customWidth="1"/>
    <col min="3" max="3" width="13" style="108" customWidth="1"/>
    <col min="4" max="4" width="9.140625" style="108"/>
    <col min="5" max="5" width="60.7109375" style="109" customWidth="1"/>
    <col min="6" max="6" width="9.140625" style="108"/>
    <col min="7" max="8" width="9.140625" style="110"/>
    <col min="9" max="9" width="10.28515625" style="110" customWidth="1"/>
    <col min="10" max="10" width="9.140625" style="109"/>
    <col min="11" max="11" width="9.140625" style="115"/>
    <col min="12" max="16384" width="9.140625" style="109"/>
  </cols>
  <sheetData>
    <row r="1" spans="2:11" ht="18.75">
      <c r="B1" s="776" t="s">
        <v>104</v>
      </c>
      <c r="C1" s="776"/>
      <c r="D1" s="776"/>
      <c r="E1" s="776"/>
      <c r="F1" s="776"/>
      <c r="G1" s="776"/>
      <c r="H1" s="776"/>
      <c r="I1" s="776"/>
    </row>
    <row r="2" spans="2:11" ht="18.75">
      <c r="B2" s="106"/>
      <c r="C2" s="106"/>
      <c r="D2" s="106"/>
      <c r="E2" s="106"/>
      <c r="F2" s="106"/>
      <c r="G2" s="106"/>
      <c r="H2" s="106"/>
      <c r="I2" s="106"/>
    </row>
    <row r="3" spans="2:11">
      <c r="B3" s="777" t="s">
        <v>6</v>
      </c>
      <c r="C3" s="778"/>
      <c r="D3" s="778"/>
      <c r="E3" s="778"/>
      <c r="F3" s="778"/>
      <c r="G3" s="778"/>
      <c r="H3" s="778"/>
      <c r="I3" s="778"/>
    </row>
    <row r="4" spans="2:11">
      <c r="B4" s="777" t="s">
        <v>105</v>
      </c>
      <c r="C4" s="777"/>
      <c r="D4" s="777"/>
      <c r="E4" s="777"/>
      <c r="F4" s="777"/>
      <c r="G4" s="777"/>
      <c r="H4" s="777"/>
      <c r="I4" s="777"/>
    </row>
    <row r="5" spans="2:11" ht="15" customHeight="1">
      <c r="B5" s="779" t="str">
        <f>'PLANILHA GLOBAL'!$B$17:$I$17</f>
        <v>CONTRATO: 1023180-37/2015</v>
      </c>
      <c r="C5" s="779"/>
      <c r="D5" s="779"/>
      <c r="E5" s="779"/>
      <c r="F5" s="779"/>
      <c r="G5" s="779"/>
      <c r="H5" s="779"/>
      <c r="I5" s="779"/>
    </row>
    <row r="6" spans="2:11">
      <c r="B6" s="107" t="s">
        <v>8</v>
      </c>
      <c r="C6" s="775" t="s">
        <v>106</v>
      </c>
      <c r="D6" s="775"/>
      <c r="E6" s="775"/>
      <c r="F6" s="775"/>
      <c r="G6" s="775"/>
      <c r="H6" s="775"/>
      <c r="I6" s="775"/>
    </row>
    <row r="7" spans="2:11">
      <c r="B7" s="107" t="s">
        <v>9</v>
      </c>
      <c r="C7" s="775" t="str">
        <f>'MEMORIAL 2'!A2</f>
        <v>RUA FRANCISCO MORAZ DE ARAUJO</v>
      </c>
      <c r="D7" s="775"/>
      <c r="E7" s="775"/>
      <c r="F7" s="775"/>
      <c r="G7" s="775"/>
      <c r="H7" s="775"/>
      <c r="I7" s="775"/>
    </row>
    <row r="8" spans="2:11">
      <c r="H8" s="110" t="s">
        <v>92</v>
      </c>
      <c r="I8" s="111">
        <v>0.87309999999999999</v>
      </c>
    </row>
    <row r="9" spans="2:11" ht="30">
      <c r="B9" s="739" t="s">
        <v>10</v>
      </c>
      <c r="C9" s="739"/>
      <c r="D9" s="739"/>
      <c r="E9" s="112" t="str">
        <f>'PLANILHA GLOBAL'!E21</f>
        <v>Sistema Nacional de Pesquisas de Custos e Índides da Construção Civil - SINAPI / Agosto - 2015</v>
      </c>
      <c r="F9" s="113"/>
      <c r="G9" s="113"/>
      <c r="H9" s="110" t="s">
        <v>11</v>
      </c>
      <c r="I9" s="114">
        <v>0.24229999999999999</v>
      </c>
    </row>
    <row r="11" spans="2:11">
      <c r="B11" s="736" t="s">
        <v>12</v>
      </c>
      <c r="C11" s="736" t="s">
        <v>13</v>
      </c>
      <c r="D11" s="737" t="s">
        <v>14</v>
      </c>
      <c r="E11" s="736" t="s">
        <v>15</v>
      </c>
      <c r="F11" s="736" t="s">
        <v>16</v>
      </c>
      <c r="G11" s="741" t="s">
        <v>17</v>
      </c>
      <c r="H11" s="788" t="s">
        <v>18</v>
      </c>
      <c r="I11" s="788"/>
    </row>
    <row r="12" spans="2:11">
      <c r="B12" s="736"/>
      <c r="C12" s="736"/>
      <c r="D12" s="738"/>
      <c r="E12" s="736"/>
      <c r="F12" s="736"/>
      <c r="G12" s="741"/>
      <c r="H12" s="117" t="s">
        <v>19</v>
      </c>
      <c r="I12" s="116" t="s">
        <v>20</v>
      </c>
    </row>
    <row r="13" spans="2:11">
      <c r="E13" s="118"/>
    </row>
    <row r="14" spans="2:11">
      <c r="B14" s="119" t="s">
        <v>12</v>
      </c>
      <c r="C14" s="119" t="s">
        <v>13</v>
      </c>
      <c r="D14" s="119" t="s">
        <v>21</v>
      </c>
      <c r="E14" s="727" t="s">
        <v>22</v>
      </c>
      <c r="F14" s="727"/>
      <c r="G14" s="727"/>
      <c r="H14" s="727"/>
      <c r="I14" s="116">
        <f>SUM(I15:I17)</f>
        <v>0</v>
      </c>
    </row>
    <row r="15" spans="2:11">
      <c r="B15" s="120" t="s">
        <v>23</v>
      </c>
      <c r="C15" s="120" t="s">
        <v>24</v>
      </c>
      <c r="D15" s="121" t="s">
        <v>25</v>
      </c>
      <c r="E15" s="122" t="s">
        <v>26</v>
      </c>
      <c r="F15" s="121" t="s">
        <v>0</v>
      </c>
      <c r="G15" s="12">
        <f>'MEMORIAL 2'!J12</f>
        <v>0</v>
      </c>
      <c r="H15" s="12">
        <f>ROUND(K15+(K15*$I$9),2)</f>
        <v>253.01</v>
      </c>
      <c r="I15" s="12">
        <f>ROUND(G15*H15,2)</f>
        <v>0</v>
      </c>
      <c r="K15" s="115">
        <f>'PLANILHA GLOBAL'!$K27</f>
        <v>203.66</v>
      </c>
    </row>
    <row r="16" spans="2:11">
      <c r="B16" s="123" t="s">
        <v>23</v>
      </c>
      <c r="C16" s="123" t="s">
        <v>28</v>
      </c>
      <c r="D16" s="123" t="s">
        <v>27</v>
      </c>
      <c r="E16" s="124" t="s">
        <v>30</v>
      </c>
      <c r="F16" s="125" t="s">
        <v>2</v>
      </c>
      <c r="G16" s="126">
        <f>'MEMORIAL 2'!B19</f>
        <v>0</v>
      </c>
      <c r="H16" s="126">
        <f>ROUND(K16+(K16*$I$9),2)</f>
        <v>61.99</v>
      </c>
      <c r="I16" s="126">
        <f>ROUND(G16*H16,2)</f>
        <v>0</v>
      </c>
      <c r="K16" s="115">
        <f>'PLANILHA GLOBAL'!$K28</f>
        <v>49.9</v>
      </c>
    </row>
    <row r="17" spans="2:11" ht="30">
      <c r="B17" s="123" t="s">
        <v>23</v>
      </c>
      <c r="C17" s="123">
        <v>78472</v>
      </c>
      <c r="D17" s="123" t="s">
        <v>29</v>
      </c>
      <c r="E17" s="127" t="s">
        <v>31</v>
      </c>
      <c r="F17" s="125" t="s">
        <v>0</v>
      </c>
      <c r="G17" s="126">
        <f>'MEMORIAL 2'!B27</f>
        <v>0</v>
      </c>
      <c r="H17" s="126">
        <f>ROUND(K17+(K17*$I$9),2)</f>
        <v>0.32</v>
      </c>
      <c r="I17" s="126">
        <f>ROUND(G17*H17,2)</f>
        <v>0</v>
      </c>
      <c r="K17" s="115">
        <f>'PLANILHA GLOBAL'!$K29</f>
        <v>0.26</v>
      </c>
    </row>
    <row r="18" spans="2:11">
      <c r="B18" s="749"/>
      <c r="C18" s="749"/>
      <c r="D18" s="749"/>
      <c r="E18" s="749"/>
      <c r="F18" s="749"/>
      <c r="G18" s="749"/>
      <c r="H18" s="749"/>
      <c r="I18" s="749"/>
    </row>
    <row r="20" spans="2:11">
      <c r="B20" s="119" t="s">
        <v>12</v>
      </c>
      <c r="C20" s="119" t="s">
        <v>13</v>
      </c>
      <c r="D20" s="119" t="s">
        <v>32</v>
      </c>
      <c r="E20" s="727" t="s">
        <v>33</v>
      </c>
      <c r="F20" s="727"/>
      <c r="G20" s="727"/>
      <c r="H20" s="727"/>
      <c r="I20" s="116">
        <f>SUM(I21:I30)</f>
        <v>0</v>
      </c>
    </row>
    <row r="21" spans="2:11" ht="30">
      <c r="B21" s="120" t="s">
        <v>23</v>
      </c>
      <c r="C21" s="121" t="s">
        <v>34</v>
      </c>
      <c r="D21" s="120" t="s">
        <v>35</v>
      </c>
      <c r="E21" s="128" t="s">
        <v>36</v>
      </c>
      <c r="F21" s="120" t="s">
        <v>3</v>
      </c>
      <c r="G21" s="12">
        <f>ROUND('MEMORIAL 2'!B35,2)</f>
        <v>0</v>
      </c>
      <c r="H21" s="12">
        <f t="shared" ref="H21:H30" si="0">ROUND(K21+(K21*$I$9),2)</f>
        <v>2.0699999999999998</v>
      </c>
      <c r="I21" s="12">
        <f>ROUND(G21*H21,2)</f>
        <v>0</v>
      </c>
      <c r="K21" s="115">
        <f>'PLANILHA GLOBAL'!$K33</f>
        <v>1.67</v>
      </c>
    </row>
    <row r="22" spans="2:11" ht="30">
      <c r="B22" s="123" t="s">
        <v>23</v>
      </c>
      <c r="C22" s="129">
        <v>41722</v>
      </c>
      <c r="D22" s="123" t="s">
        <v>37</v>
      </c>
      <c r="E22" s="130" t="s">
        <v>100</v>
      </c>
      <c r="F22" s="123" t="s">
        <v>3</v>
      </c>
      <c r="G22" s="126">
        <f>'MEMORIAL 2'!B42</f>
        <v>0</v>
      </c>
      <c r="H22" s="126">
        <f t="shared" si="0"/>
        <v>4.3</v>
      </c>
      <c r="I22" s="126">
        <f>ROUND(G22*H22,2)</f>
        <v>0</v>
      </c>
      <c r="K22" s="115">
        <f>'PLANILHA GLOBAL'!$K34</f>
        <v>3.46</v>
      </c>
    </row>
    <row r="23" spans="2:11" ht="30">
      <c r="B23" s="123" t="s">
        <v>23</v>
      </c>
      <c r="C23" s="125">
        <v>72888</v>
      </c>
      <c r="D23" s="123" t="s">
        <v>38</v>
      </c>
      <c r="E23" s="131" t="s">
        <v>39</v>
      </c>
      <c r="F23" s="123" t="s">
        <v>3</v>
      </c>
      <c r="G23" s="126">
        <f>'MEMORIAL 2'!B50</f>
        <v>0</v>
      </c>
      <c r="H23" s="126">
        <f t="shared" si="0"/>
        <v>1.06</v>
      </c>
      <c r="I23" s="126">
        <f>ROUND(G23*H23,2)</f>
        <v>0</v>
      </c>
      <c r="K23" s="115">
        <f>'PLANILHA GLOBAL'!$K35</f>
        <v>0.85</v>
      </c>
    </row>
    <row r="24" spans="2:11" ht="30">
      <c r="B24" s="123" t="s">
        <v>23</v>
      </c>
      <c r="C24" s="125">
        <v>72875</v>
      </c>
      <c r="D24" s="123" t="s">
        <v>40</v>
      </c>
      <c r="E24" s="131" t="s">
        <v>41</v>
      </c>
      <c r="F24" s="231" t="s">
        <v>42</v>
      </c>
      <c r="G24" s="162">
        <f>'MEMORIAL 2'!B58</f>
        <v>0</v>
      </c>
      <c r="H24" s="162">
        <f t="shared" si="0"/>
        <v>1.49</v>
      </c>
      <c r="I24" s="162">
        <f>ROUND(G24*H24,2)</f>
        <v>0</v>
      </c>
      <c r="K24" s="115">
        <f>'PLANILHA GLOBAL'!$K36</f>
        <v>1.2</v>
      </c>
    </row>
    <row r="25" spans="2:11" hidden="1">
      <c r="B25" s="127" t="s">
        <v>23</v>
      </c>
      <c r="C25" s="123">
        <v>72961</v>
      </c>
      <c r="D25" s="123" t="s">
        <v>35</v>
      </c>
      <c r="E25" s="232" t="s">
        <v>167</v>
      </c>
      <c r="F25" s="236" t="s">
        <v>0</v>
      </c>
      <c r="G25" s="123">
        <f>'MEMORIAL 2'!B64</f>
        <v>0</v>
      </c>
      <c r="H25" s="123">
        <f t="shared" si="0"/>
        <v>1.57</v>
      </c>
      <c r="I25" s="123">
        <f t="shared" ref="I25:I30" si="1">ROUND(G25*H25,2)</f>
        <v>0</v>
      </c>
      <c r="K25" s="115">
        <f>'PLANILHA GLOBAL'!K37</f>
        <v>1.26</v>
      </c>
    </row>
    <row r="26" spans="2:11">
      <c r="B26" s="127" t="s">
        <v>23</v>
      </c>
      <c r="C26" s="201" t="s">
        <v>186</v>
      </c>
      <c r="D26" s="123" t="s">
        <v>37</v>
      </c>
      <c r="E26" s="233" t="s">
        <v>181</v>
      </c>
      <c r="F26" s="237" t="s">
        <v>2</v>
      </c>
      <c r="G26" s="227">
        <f>'MEMORIAL 2'!B70</f>
        <v>0</v>
      </c>
      <c r="H26" s="227">
        <f t="shared" si="0"/>
        <v>71.930000000000007</v>
      </c>
      <c r="I26" s="230">
        <f t="shared" si="1"/>
        <v>0</v>
      </c>
      <c r="J26" s="98"/>
      <c r="K26" s="115">
        <f>'PLANILHA GLOBAL'!K38</f>
        <v>57.9</v>
      </c>
    </row>
    <row r="27" spans="2:11">
      <c r="B27" s="127" t="s">
        <v>23</v>
      </c>
      <c r="C27" s="201" t="s">
        <v>187</v>
      </c>
      <c r="D27" s="123" t="s">
        <v>38</v>
      </c>
      <c r="E27" s="233" t="s">
        <v>182</v>
      </c>
      <c r="F27" s="238" t="s">
        <v>2</v>
      </c>
      <c r="G27" s="228">
        <f>'MEMORIAL 2'!B77</f>
        <v>0</v>
      </c>
      <c r="H27" s="228">
        <f t="shared" si="0"/>
        <v>44.96</v>
      </c>
      <c r="I27" s="230">
        <f t="shared" si="1"/>
        <v>0</v>
      </c>
      <c r="J27" s="98"/>
      <c r="K27" s="115">
        <f>'PLANILHA GLOBAL'!K39</f>
        <v>36.19</v>
      </c>
    </row>
    <row r="28" spans="2:11">
      <c r="B28" s="127" t="s">
        <v>23</v>
      </c>
      <c r="C28" s="201" t="s">
        <v>188</v>
      </c>
      <c r="D28" s="123" t="s">
        <v>40</v>
      </c>
      <c r="E28" s="233" t="s">
        <v>183</v>
      </c>
      <c r="F28" s="238" t="s">
        <v>2</v>
      </c>
      <c r="G28" s="228">
        <f>'MEMORIAL 2'!B84</f>
        <v>0</v>
      </c>
      <c r="H28" s="228">
        <f t="shared" si="0"/>
        <v>40.46</v>
      </c>
      <c r="I28" s="230">
        <f t="shared" si="1"/>
        <v>0</v>
      </c>
      <c r="J28" s="98"/>
      <c r="K28" s="115">
        <f>'PLANILHA GLOBAL'!K40</f>
        <v>32.57</v>
      </c>
    </row>
    <row r="29" spans="2:11">
      <c r="B29" s="127" t="s">
        <v>23</v>
      </c>
      <c r="C29" s="201" t="s">
        <v>189</v>
      </c>
      <c r="D29" s="123" t="s">
        <v>168</v>
      </c>
      <c r="E29" s="234" t="s">
        <v>184</v>
      </c>
      <c r="F29" s="238" t="s">
        <v>2</v>
      </c>
      <c r="G29" s="228">
        <f>'MEMORIAL 2'!B91</f>
        <v>0</v>
      </c>
      <c r="H29" s="228">
        <f t="shared" si="0"/>
        <v>89.92</v>
      </c>
      <c r="I29" s="230">
        <f t="shared" si="1"/>
        <v>0</v>
      </c>
      <c r="J29" s="98"/>
      <c r="K29" s="115">
        <f>'PLANILHA GLOBAL'!K41</f>
        <v>72.38</v>
      </c>
    </row>
    <row r="30" spans="2:11">
      <c r="B30" s="127" t="s">
        <v>23</v>
      </c>
      <c r="C30" s="201" t="s">
        <v>190</v>
      </c>
      <c r="D30" s="123" t="s">
        <v>191</v>
      </c>
      <c r="E30" s="235" t="s">
        <v>185</v>
      </c>
      <c r="F30" s="239" t="s">
        <v>2</v>
      </c>
      <c r="G30" s="229">
        <f>'MEMORIAL 2'!B98</f>
        <v>0</v>
      </c>
      <c r="H30" s="229">
        <f t="shared" si="0"/>
        <v>103.41</v>
      </c>
      <c r="I30" s="230">
        <f t="shared" si="1"/>
        <v>0</v>
      </c>
      <c r="J30" s="98"/>
      <c r="K30" s="115">
        <f>'PLANILHA GLOBAL'!K42</f>
        <v>83.24</v>
      </c>
    </row>
    <row r="31" spans="2:11">
      <c r="B31" s="749"/>
      <c r="C31" s="749"/>
      <c r="D31" s="749"/>
      <c r="E31" s="749"/>
      <c r="F31" s="749"/>
      <c r="G31" s="749"/>
      <c r="H31" s="749"/>
      <c r="I31" s="749"/>
    </row>
    <row r="33" spans="2:11">
      <c r="B33" s="119" t="s">
        <v>12</v>
      </c>
      <c r="C33" s="119" t="s">
        <v>13</v>
      </c>
      <c r="D33" s="119" t="s">
        <v>43</v>
      </c>
      <c r="E33" s="727" t="s">
        <v>44</v>
      </c>
      <c r="F33" s="727"/>
      <c r="G33" s="727"/>
      <c r="H33" s="727"/>
      <c r="I33" s="116">
        <f>ROUND(SUM(I34:I40),2)</f>
        <v>0</v>
      </c>
    </row>
    <row r="34" spans="2:11" ht="30">
      <c r="B34" s="120" t="s">
        <v>23</v>
      </c>
      <c r="C34" s="121">
        <v>72799</v>
      </c>
      <c r="D34" s="120" t="s">
        <v>45</v>
      </c>
      <c r="E34" s="128" t="s">
        <v>46</v>
      </c>
      <c r="F34" s="120" t="s">
        <v>0</v>
      </c>
      <c r="G34" s="104">
        <f>ROUND('MEMORIAL 2'!B108,2)</f>
        <v>0</v>
      </c>
      <c r="H34" s="133">
        <f>ROUND(K34+(K34*$I$9),2)</f>
        <v>81.430000000000007</v>
      </c>
      <c r="I34" s="133">
        <f>ROUND(G34*H34,2)</f>
        <v>0</v>
      </c>
      <c r="K34" s="115">
        <f>'PLANILHA GLOBAL'!$K47</f>
        <v>65.55</v>
      </c>
    </row>
    <row r="35" spans="2:11" ht="30">
      <c r="B35" s="123" t="s">
        <v>23</v>
      </c>
      <c r="C35" s="125" t="s">
        <v>102</v>
      </c>
      <c r="D35" s="123" t="s">
        <v>47</v>
      </c>
      <c r="E35" s="131" t="s">
        <v>101</v>
      </c>
      <c r="F35" s="123" t="s">
        <v>1</v>
      </c>
      <c r="G35" s="134">
        <f>'MEMORIAL 2'!B117</f>
        <v>0</v>
      </c>
      <c r="H35" s="126">
        <f t="shared" ref="H35:H40" si="2">ROUND(K35+(K35*$I$9),2)</f>
        <v>49.93</v>
      </c>
      <c r="I35" s="126">
        <f t="shared" ref="I35:I40" si="3">ROUND(G35*H35,2)</f>
        <v>0</v>
      </c>
      <c r="K35" s="115">
        <f>'PLANILHA GLOBAL'!$K48</f>
        <v>40.19</v>
      </c>
    </row>
    <row r="36" spans="2:11" ht="30">
      <c r="B36" s="123" t="s">
        <v>23</v>
      </c>
      <c r="C36" s="125" t="s">
        <v>53</v>
      </c>
      <c r="D36" s="123" t="s">
        <v>48</v>
      </c>
      <c r="E36" s="131" t="s">
        <v>54</v>
      </c>
      <c r="F36" s="123" t="s">
        <v>0</v>
      </c>
      <c r="G36" s="134">
        <f>ROUND('MEMORIAL 2'!B126,2)</f>
        <v>0</v>
      </c>
      <c r="H36" s="126">
        <f t="shared" si="2"/>
        <v>36.369999999999997</v>
      </c>
      <c r="I36" s="126">
        <f t="shared" si="3"/>
        <v>0</v>
      </c>
      <c r="K36" s="115">
        <f>'PLANILHA GLOBAL'!$K49</f>
        <v>29.28</v>
      </c>
    </row>
    <row r="37" spans="2:11" ht="45">
      <c r="B37" s="135" t="s">
        <v>178</v>
      </c>
      <c r="C37" s="136" t="s">
        <v>217</v>
      </c>
      <c r="D37" s="135" t="s">
        <v>4</v>
      </c>
      <c r="E37" s="187" t="s">
        <v>179</v>
      </c>
      <c r="F37" s="135" t="s">
        <v>2</v>
      </c>
      <c r="G37" s="134">
        <f>'MEMORIAL 2'!B133</f>
        <v>0</v>
      </c>
      <c r="H37" s="126">
        <f t="shared" si="2"/>
        <v>491.39</v>
      </c>
      <c r="I37" s="126">
        <f t="shared" si="3"/>
        <v>0</v>
      </c>
      <c r="K37" s="115">
        <f>'PLANILHA GLOBAL'!K50</f>
        <v>395.55</v>
      </c>
    </row>
    <row r="38" spans="2:11">
      <c r="B38" s="123" t="s">
        <v>93</v>
      </c>
      <c r="C38" s="125">
        <v>75390</v>
      </c>
      <c r="D38" s="123" t="s">
        <v>5</v>
      </c>
      <c r="E38" s="131" t="s">
        <v>49</v>
      </c>
      <c r="F38" s="123" t="s">
        <v>0</v>
      </c>
      <c r="G38" s="134">
        <f>'MEMORIAL 2'!B141</f>
        <v>0</v>
      </c>
      <c r="H38" s="126">
        <f t="shared" si="2"/>
        <v>2.67</v>
      </c>
      <c r="I38" s="126">
        <f t="shared" si="3"/>
        <v>0</v>
      </c>
      <c r="K38" s="115">
        <f>'PLANILHA GLOBAL'!$K51</f>
        <v>2.15</v>
      </c>
    </row>
    <row r="39" spans="2:11" ht="30">
      <c r="B39" s="137" t="s">
        <v>94</v>
      </c>
      <c r="C39" s="167" t="s">
        <v>216</v>
      </c>
      <c r="D39" s="135" t="s">
        <v>50</v>
      </c>
      <c r="E39" s="138" t="s">
        <v>95</v>
      </c>
      <c r="F39" s="135" t="s">
        <v>0</v>
      </c>
      <c r="G39" s="134">
        <f>'MEMORIAL 2'!B150</f>
        <v>0</v>
      </c>
      <c r="H39" s="126">
        <f t="shared" si="2"/>
        <v>258.11</v>
      </c>
      <c r="I39" s="126">
        <f t="shared" si="3"/>
        <v>0</v>
      </c>
      <c r="K39" s="115">
        <f>'PLANILHA GLOBAL'!$K52</f>
        <v>207.77</v>
      </c>
    </row>
    <row r="40" spans="2:11">
      <c r="B40" s="139" t="s">
        <v>93</v>
      </c>
      <c r="C40" s="108">
        <v>84523</v>
      </c>
      <c r="D40" s="139" t="s">
        <v>107</v>
      </c>
      <c r="E40" s="140" t="s">
        <v>51</v>
      </c>
      <c r="F40" s="139" t="s">
        <v>0</v>
      </c>
      <c r="G40" s="110">
        <f>'MEMORIAL 2'!B157</f>
        <v>0</v>
      </c>
      <c r="H40" s="132">
        <f t="shared" si="2"/>
        <v>1.91</v>
      </c>
      <c r="I40" s="132">
        <f t="shared" si="3"/>
        <v>0</v>
      </c>
      <c r="K40" s="115">
        <f>'PLANILHA GLOBAL'!$K53</f>
        <v>1.54</v>
      </c>
    </row>
    <row r="41" spans="2:11">
      <c r="B41" s="749"/>
      <c r="C41" s="749"/>
      <c r="D41" s="749"/>
      <c r="E41" s="749"/>
      <c r="F41" s="749"/>
      <c r="G41" s="749"/>
      <c r="H41" s="749"/>
      <c r="I41" s="749"/>
    </row>
    <row r="43" spans="2:11">
      <c r="B43" s="780" t="s">
        <v>52</v>
      </c>
      <c r="C43" s="781"/>
      <c r="D43" s="781"/>
      <c r="E43" s="781"/>
      <c r="F43" s="781"/>
      <c r="G43" s="781"/>
      <c r="H43" s="782"/>
      <c r="I43" s="786">
        <f>I33+I20+I14</f>
        <v>0</v>
      </c>
    </row>
    <row r="44" spans="2:11">
      <c r="B44" s="783"/>
      <c r="C44" s="784"/>
      <c r="D44" s="784"/>
      <c r="E44" s="784"/>
      <c r="F44" s="784"/>
      <c r="G44" s="784"/>
      <c r="H44" s="785"/>
      <c r="I44" s="787"/>
    </row>
  </sheetData>
  <mergeCells count="22">
    <mergeCell ref="E33:H33"/>
    <mergeCell ref="B41:I41"/>
    <mergeCell ref="B43:H44"/>
    <mergeCell ref="I43:I44"/>
    <mergeCell ref="G11:G12"/>
    <mergeCell ref="H11:I11"/>
    <mergeCell ref="E14:H14"/>
    <mergeCell ref="B18:I18"/>
    <mergeCell ref="E20:H20"/>
    <mergeCell ref="B31:I31"/>
    <mergeCell ref="F11:F12"/>
    <mergeCell ref="B9:D9"/>
    <mergeCell ref="B11:B12"/>
    <mergeCell ref="C11:C12"/>
    <mergeCell ref="D11:D12"/>
    <mergeCell ref="E11:E12"/>
    <mergeCell ref="C7:I7"/>
    <mergeCell ref="B1:I1"/>
    <mergeCell ref="B3:I3"/>
    <mergeCell ref="B4:I4"/>
    <mergeCell ref="B5:I5"/>
    <mergeCell ref="C6:I6"/>
  </mergeCells>
  <pageMargins left="0.511811024" right="0.511811024" top="0.78740157499999996" bottom="0.78740157499999996" header="0.31496062000000002" footer="0.31496062000000002"/>
  <pageSetup paperSize="9" scale="71" orientation="portrait" horizontalDpi="4294967293" verticalDpi="4294967293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tabColor theme="0" tint="-0.249977111117893"/>
  </sheetPr>
  <dimension ref="A2:AN157"/>
  <sheetViews>
    <sheetView view="pageBreakPreview" topLeftCell="A132" zoomScale="85" zoomScaleSheetLayoutView="85" workbookViewId="0">
      <selection activeCell="AJ161" sqref="AJ161"/>
    </sheetView>
  </sheetViews>
  <sheetFormatPr defaultColWidth="9.140625" defaultRowHeight="15"/>
  <cols>
    <col min="1" max="1" width="3.7109375" style="143" customWidth="1"/>
    <col min="2" max="3" width="4.42578125" style="143" customWidth="1"/>
    <col min="4" max="7" width="3.7109375" style="143" customWidth="1"/>
    <col min="8" max="8" width="6.5703125" style="143" customWidth="1"/>
    <col min="9" max="9" width="5.85546875" style="143" customWidth="1"/>
    <col min="10" max="13" width="3.7109375" style="143" customWidth="1"/>
    <col min="14" max="14" width="7.7109375" style="105" customWidth="1"/>
    <col min="15" max="15" width="3.7109375" style="105" customWidth="1"/>
    <col min="16" max="18" width="3.7109375" style="143" customWidth="1"/>
    <col min="19" max="19" width="3.7109375" style="105" customWidth="1"/>
    <col min="20" max="35" width="3.7109375" style="143" customWidth="1"/>
    <col min="36" max="36" width="12.28515625" style="150" customWidth="1"/>
    <col min="37" max="38" width="9.140625" style="105"/>
    <col min="39" max="16384" width="9.140625" style="143"/>
  </cols>
  <sheetData>
    <row r="2" spans="1:40" ht="30" customHeight="1">
      <c r="A2" s="759" t="s">
        <v>205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0"/>
      <c r="Y2" s="760"/>
      <c r="Z2" s="760"/>
      <c r="AA2" s="760"/>
      <c r="AB2" s="760"/>
      <c r="AC2" s="760"/>
      <c r="AD2" s="760"/>
      <c r="AE2" s="760"/>
      <c r="AF2" s="760"/>
      <c r="AG2" s="760"/>
      <c r="AH2" s="760"/>
      <c r="AI2" s="761"/>
    </row>
    <row r="6" spans="1:40">
      <c r="A6" s="755" t="s">
        <v>108</v>
      </c>
      <c r="B6" s="756"/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6"/>
      <c r="N6" s="756"/>
      <c r="O6" s="756"/>
      <c r="P6" s="756"/>
      <c r="Q6" s="756"/>
      <c r="R6" s="756"/>
      <c r="S6" s="756"/>
      <c r="T6" s="756"/>
      <c r="U6" s="756"/>
      <c r="V6" s="756"/>
      <c r="W6" s="756"/>
      <c r="X6" s="756"/>
      <c r="Y6" s="756"/>
      <c r="Z6" s="756"/>
      <c r="AA6" s="756"/>
      <c r="AB6" s="756"/>
      <c r="AC6" s="756"/>
      <c r="AD6" s="756"/>
      <c r="AE6" s="756"/>
      <c r="AF6" s="756"/>
      <c r="AG6" s="756"/>
      <c r="AH6" s="756"/>
      <c r="AI6" s="757"/>
    </row>
    <row r="8" spans="1:40">
      <c r="A8" s="763" t="s">
        <v>109</v>
      </c>
      <c r="B8" s="763"/>
      <c r="C8" s="763"/>
      <c r="D8" s="763"/>
      <c r="E8" s="763"/>
      <c r="F8" s="763"/>
      <c r="G8" s="763"/>
      <c r="H8" s="763"/>
      <c r="I8" s="763"/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3"/>
      <c r="X8" s="763"/>
      <c r="Y8" s="763"/>
      <c r="Z8" s="763"/>
      <c r="AA8" s="763"/>
      <c r="AB8" s="763"/>
      <c r="AC8" s="763"/>
      <c r="AD8" s="763"/>
      <c r="AE8" s="763"/>
      <c r="AF8" s="763"/>
      <c r="AG8" s="763"/>
      <c r="AH8" s="763"/>
      <c r="AI8" s="763"/>
    </row>
    <row r="10" spans="1:40" ht="30" customHeight="1">
      <c r="A10" s="789" t="s">
        <v>110</v>
      </c>
      <c r="B10" s="789"/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  <c r="Q10" s="789"/>
      <c r="R10" s="789"/>
      <c r="S10" s="789"/>
      <c r="T10" s="789"/>
      <c r="U10" s="789"/>
      <c r="V10" s="789"/>
      <c r="W10" s="789"/>
      <c r="X10" s="789"/>
      <c r="Y10" s="789"/>
      <c r="Z10" s="789"/>
      <c r="AA10" s="789"/>
      <c r="AB10" s="789"/>
      <c r="AC10" s="789"/>
      <c r="AD10" s="789"/>
      <c r="AE10" s="789"/>
      <c r="AF10" s="789"/>
      <c r="AG10" s="789"/>
      <c r="AH10" s="789"/>
      <c r="AI10" s="789"/>
    </row>
    <row r="11" spans="1:40">
      <c r="N11" s="150"/>
      <c r="O11" s="150"/>
      <c r="AJ11" s="148" t="s">
        <v>111</v>
      </c>
      <c r="AK11" s="148" t="s">
        <v>112</v>
      </c>
      <c r="AL11" s="141"/>
      <c r="AM11" s="149"/>
      <c r="AN11" s="149"/>
    </row>
    <row r="12" spans="1:40" s="105" customFormat="1">
      <c r="A12" s="146" t="s">
        <v>113</v>
      </c>
      <c r="B12" s="766">
        <f>AJ12</f>
        <v>0</v>
      </c>
      <c r="C12" s="766"/>
      <c r="D12" s="105" t="s">
        <v>1</v>
      </c>
      <c r="E12" s="150" t="s">
        <v>114</v>
      </c>
      <c r="F12" s="766">
        <f>AK12</f>
        <v>0</v>
      </c>
      <c r="G12" s="766"/>
      <c r="H12" s="105" t="s">
        <v>1</v>
      </c>
      <c r="I12" s="150" t="s">
        <v>115</v>
      </c>
      <c r="J12" s="766">
        <f>B12*F12</f>
        <v>0</v>
      </c>
      <c r="K12" s="766"/>
      <c r="L12" s="105" t="s">
        <v>0</v>
      </c>
      <c r="N12" s="150"/>
      <c r="O12" s="150"/>
      <c r="AJ12" s="148">
        <v>0</v>
      </c>
      <c r="AK12" s="148">
        <v>0</v>
      </c>
      <c r="AL12" s="141"/>
      <c r="AM12" s="141"/>
      <c r="AN12" s="141"/>
    </row>
    <row r="13" spans="1:40">
      <c r="A13" s="68"/>
      <c r="B13" s="142"/>
      <c r="N13" s="150"/>
      <c r="O13" s="150"/>
      <c r="AJ13" s="148"/>
      <c r="AK13" s="141"/>
      <c r="AL13" s="141"/>
      <c r="AM13" s="149"/>
      <c r="AN13" s="149"/>
    </row>
    <row r="14" spans="1:40">
      <c r="A14" s="68"/>
      <c r="AJ14" s="148"/>
      <c r="AK14" s="141"/>
      <c r="AL14" s="141"/>
      <c r="AM14" s="149"/>
      <c r="AN14" s="149"/>
    </row>
    <row r="15" spans="1:40">
      <c r="A15" s="763" t="s">
        <v>116</v>
      </c>
      <c r="B15" s="763"/>
      <c r="C15" s="763"/>
      <c r="D15" s="763"/>
      <c r="E15" s="763"/>
      <c r="F15" s="763"/>
      <c r="G15" s="763"/>
      <c r="H15" s="763"/>
      <c r="I15" s="763"/>
      <c r="J15" s="763"/>
      <c r="K15" s="763"/>
      <c r="L15" s="763"/>
      <c r="M15" s="763"/>
      <c r="N15" s="763"/>
      <c r="O15" s="763"/>
      <c r="P15" s="763"/>
      <c r="Q15" s="763"/>
      <c r="R15" s="763"/>
      <c r="S15" s="763"/>
      <c r="T15" s="763"/>
      <c r="U15" s="763"/>
      <c r="V15" s="763"/>
      <c r="W15" s="763"/>
      <c r="X15" s="763"/>
      <c r="Y15" s="763"/>
      <c r="Z15" s="763"/>
      <c r="AA15" s="763"/>
      <c r="AB15" s="763"/>
      <c r="AC15" s="763"/>
      <c r="AD15" s="763"/>
      <c r="AE15" s="763"/>
      <c r="AF15" s="763"/>
      <c r="AG15" s="763"/>
      <c r="AH15" s="763"/>
      <c r="AI15" s="763"/>
      <c r="AJ15" s="148"/>
      <c r="AK15" s="141"/>
      <c r="AL15" s="141"/>
      <c r="AM15" s="149"/>
      <c r="AN15" s="149"/>
    </row>
    <row r="16" spans="1:40">
      <c r="AJ16" s="148"/>
      <c r="AK16" s="141"/>
      <c r="AL16" s="141"/>
      <c r="AM16" s="149"/>
      <c r="AN16" s="149"/>
    </row>
    <row r="17" spans="1:40">
      <c r="A17" s="764" t="s">
        <v>117</v>
      </c>
      <c r="B17" s="764"/>
      <c r="C17" s="764"/>
      <c r="D17" s="764"/>
      <c r="E17" s="764"/>
      <c r="F17" s="764"/>
      <c r="G17" s="764"/>
      <c r="H17" s="764"/>
      <c r="I17" s="764"/>
      <c r="J17" s="764"/>
      <c r="K17" s="764"/>
      <c r="L17" s="764"/>
      <c r="M17" s="764"/>
      <c r="N17" s="764"/>
      <c r="O17" s="764"/>
      <c r="P17" s="764"/>
      <c r="Q17" s="764"/>
      <c r="R17" s="764"/>
      <c r="S17" s="764"/>
      <c r="T17" s="764"/>
      <c r="U17" s="764"/>
      <c r="V17" s="764"/>
      <c r="W17" s="764"/>
      <c r="X17" s="764"/>
      <c r="Y17" s="764"/>
      <c r="Z17" s="764"/>
      <c r="AA17" s="764"/>
      <c r="AB17" s="764"/>
      <c r="AC17" s="764"/>
      <c r="AD17" s="764"/>
      <c r="AE17" s="764"/>
      <c r="AF17" s="764"/>
      <c r="AG17" s="764"/>
      <c r="AH17" s="764"/>
      <c r="AI17" s="764"/>
      <c r="AJ17" s="148"/>
      <c r="AK17" s="141"/>
      <c r="AL17" s="141"/>
      <c r="AM17" s="149"/>
      <c r="AN17" s="149"/>
    </row>
    <row r="18" spans="1:40">
      <c r="AJ18" s="148" t="s">
        <v>118</v>
      </c>
      <c r="AK18" s="141"/>
      <c r="AL18" s="141"/>
      <c r="AM18" s="149"/>
      <c r="AN18" s="149"/>
    </row>
    <row r="19" spans="1:40">
      <c r="A19" s="143" t="s">
        <v>119</v>
      </c>
      <c r="B19" s="766">
        <f>AJ19</f>
        <v>0</v>
      </c>
      <c r="C19" s="766"/>
      <c r="D19" s="143" t="s">
        <v>2</v>
      </c>
      <c r="AJ19" s="148">
        <v>0</v>
      </c>
      <c r="AK19" s="141"/>
      <c r="AL19" s="141"/>
      <c r="AM19" s="149"/>
      <c r="AN19" s="149"/>
    </row>
    <row r="20" spans="1:40">
      <c r="AJ20" s="148"/>
      <c r="AK20" s="141"/>
      <c r="AL20" s="141"/>
      <c r="AM20" s="149"/>
      <c r="AN20" s="149"/>
    </row>
    <row r="21" spans="1:40">
      <c r="AJ21" s="148"/>
      <c r="AK21" s="141"/>
      <c r="AL21" s="141"/>
      <c r="AM21" s="149"/>
      <c r="AN21" s="149"/>
    </row>
    <row r="22" spans="1:40">
      <c r="A22" s="763" t="s">
        <v>120</v>
      </c>
      <c r="B22" s="763"/>
      <c r="C22" s="763"/>
      <c r="D22" s="763"/>
      <c r="E22" s="763"/>
      <c r="F22" s="763"/>
      <c r="G22" s="763"/>
      <c r="H22" s="763"/>
      <c r="I22" s="763"/>
      <c r="J22" s="763"/>
      <c r="K22" s="763"/>
      <c r="L22" s="763"/>
      <c r="M22" s="763"/>
      <c r="N22" s="763"/>
      <c r="O22" s="763"/>
      <c r="P22" s="763"/>
      <c r="Q22" s="763"/>
      <c r="R22" s="763"/>
      <c r="S22" s="763"/>
      <c r="T22" s="763"/>
      <c r="U22" s="763"/>
      <c r="V22" s="763"/>
      <c r="W22" s="763"/>
      <c r="X22" s="763"/>
      <c r="Y22" s="763"/>
      <c r="Z22" s="763"/>
      <c r="AA22" s="763"/>
      <c r="AB22" s="763"/>
      <c r="AC22" s="763"/>
      <c r="AD22" s="763"/>
      <c r="AE22" s="763"/>
      <c r="AF22" s="763"/>
      <c r="AG22" s="763"/>
      <c r="AH22" s="763"/>
      <c r="AI22" s="763"/>
      <c r="AJ22" s="148"/>
      <c r="AK22" s="141"/>
      <c r="AL22" s="141"/>
      <c r="AM22" s="149"/>
      <c r="AN22" s="149"/>
    </row>
    <row r="23" spans="1:40">
      <c r="AJ23" s="148"/>
      <c r="AK23" s="141"/>
      <c r="AL23" s="141"/>
      <c r="AM23" s="149"/>
      <c r="AN23" s="149"/>
    </row>
    <row r="24" spans="1:40">
      <c r="A24" s="764" t="s">
        <v>121</v>
      </c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764"/>
      <c r="AA24" s="764"/>
      <c r="AB24" s="764"/>
      <c r="AC24" s="764"/>
      <c r="AD24" s="764"/>
      <c r="AE24" s="764"/>
      <c r="AF24" s="764"/>
      <c r="AG24" s="764"/>
      <c r="AH24" s="764"/>
      <c r="AI24" s="764"/>
      <c r="AJ24" s="148"/>
      <c r="AK24" s="141"/>
      <c r="AL24" s="141"/>
      <c r="AM24" s="149"/>
      <c r="AN24" s="149"/>
    </row>
    <row r="25" spans="1:40">
      <c r="AJ25" s="144" t="s">
        <v>122</v>
      </c>
      <c r="AK25" s="144" t="s">
        <v>123</v>
      </c>
      <c r="AL25" s="144" t="s">
        <v>124</v>
      </c>
      <c r="AM25" s="145" t="s">
        <v>125</v>
      </c>
      <c r="AN25" s="149"/>
    </row>
    <row r="26" spans="1:40">
      <c r="A26" s="143" t="s">
        <v>113</v>
      </c>
      <c r="B26" s="766">
        <f>AJ26</f>
        <v>0</v>
      </c>
      <c r="C26" s="766"/>
      <c r="D26" s="143" t="s">
        <v>1</v>
      </c>
      <c r="E26" s="67" t="s">
        <v>114</v>
      </c>
      <c r="F26" s="68" t="s">
        <v>126</v>
      </c>
      <c r="G26" s="766">
        <f>AK26</f>
        <v>8</v>
      </c>
      <c r="H26" s="766"/>
      <c r="I26" s="143" t="s">
        <v>1</v>
      </c>
      <c r="J26" s="67" t="s">
        <v>127</v>
      </c>
      <c r="K26" s="766">
        <f>AL26</f>
        <v>1.5</v>
      </c>
      <c r="L26" s="766"/>
      <c r="M26" s="143" t="s">
        <v>1</v>
      </c>
      <c r="N26" s="150" t="s">
        <v>127</v>
      </c>
      <c r="O26" s="766">
        <f>AM26</f>
        <v>1.5</v>
      </c>
      <c r="P26" s="766"/>
      <c r="Q26" s="143" t="s">
        <v>1</v>
      </c>
      <c r="R26" s="143" t="s">
        <v>128</v>
      </c>
      <c r="AJ26" s="148">
        <v>0</v>
      </c>
      <c r="AK26" s="148">
        <v>8</v>
      </c>
      <c r="AL26" s="148">
        <v>1.5</v>
      </c>
      <c r="AM26" s="148">
        <v>1.5</v>
      </c>
      <c r="AN26" s="149"/>
    </row>
    <row r="27" spans="1:40">
      <c r="A27" s="143" t="s">
        <v>113</v>
      </c>
      <c r="B27" s="791">
        <f>AJ26*(AK26+AL26+AM26)</f>
        <v>0</v>
      </c>
      <c r="C27" s="791"/>
      <c r="D27" s="791"/>
      <c r="E27" s="142" t="s">
        <v>0</v>
      </c>
      <c r="AJ27" s="148"/>
      <c r="AK27" s="141"/>
      <c r="AL27" s="141"/>
      <c r="AM27" s="149"/>
      <c r="AN27" s="149"/>
    </row>
    <row r="28" spans="1:40">
      <c r="AJ28" s="148"/>
      <c r="AK28" s="141"/>
      <c r="AL28" s="141"/>
      <c r="AM28" s="149"/>
      <c r="AN28" s="149"/>
    </row>
    <row r="29" spans="1:40">
      <c r="A29" s="755" t="s">
        <v>129</v>
      </c>
      <c r="B29" s="756"/>
      <c r="C29" s="756"/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6"/>
      <c r="P29" s="756"/>
      <c r="Q29" s="756"/>
      <c r="R29" s="756"/>
      <c r="S29" s="756"/>
      <c r="T29" s="756"/>
      <c r="U29" s="756"/>
      <c r="V29" s="756"/>
      <c r="W29" s="756"/>
      <c r="X29" s="756"/>
      <c r="Y29" s="756"/>
      <c r="Z29" s="756"/>
      <c r="AA29" s="756"/>
      <c r="AB29" s="756"/>
      <c r="AC29" s="756"/>
      <c r="AD29" s="756"/>
      <c r="AE29" s="756"/>
      <c r="AF29" s="756"/>
      <c r="AG29" s="756"/>
      <c r="AH29" s="756"/>
      <c r="AI29" s="757"/>
      <c r="AJ29" s="148"/>
      <c r="AK29" s="141"/>
      <c r="AL29" s="141"/>
      <c r="AM29" s="149"/>
      <c r="AN29" s="149"/>
    </row>
    <row r="30" spans="1:40">
      <c r="AJ30" s="148"/>
      <c r="AK30" s="141"/>
      <c r="AL30" s="141"/>
      <c r="AM30" s="149"/>
      <c r="AN30" s="149"/>
    </row>
    <row r="31" spans="1:40">
      <c r="A31" s="763" t="s">
        <v>130</v>
      </c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148"/>
      <c r="AK31" s="141"/>
      <c r="AL31" s="141"/>
      <c r="AM31" s="149"/>
      <c r="AN31" s="149"/>
    </row>
    <row r="32" spans="1:40">
      <c r="AJ32" s="148"/>
      <c r="AK32" s="141"/>
      <c r="AL32" s="141"/>
      <c r="AM32" s="149"/>
      <c r="AN32" s="149"/>
    </row>
    <row r="33" spans="1:40">
      <c r="A33" s="764" t="s">
        <v>131</v>
      </c>
      <c r="B33" s="764"/>
      <c r="C33" s="764"/>
      <c r="D33" s="764"/>
      <c r="E33" s="764"/>
      <c r="F33" s="764"/>
      <c r="G33" s="764"/>
      <c r="H33" s="764"/>
      <c r="I33" s="764"/>
      <c r="J33" s="764"/>
      <c r="K33" s="764"/>
      <c r="L33" s="764"/>
      <c r="M33" s="764"/>
      <c r="N33" s="764"/>
      <c r="O33" s="764"/>
      <c r="P33" s="764"/>
      <c r="Q33" s="764"/>
      <c r="R33" s="764"/>
      <c r="S33" s="764"/>
      <c r="T33" s="764"/>
      <c r="U33" s="764"/>
      <c r="V33" s="764"/>
      <c r="W33" s="764"/>
      <c r="X33" s="764"/>
      <c r="Y33" s="764"/>
      <c r="Z33" s="764"/>
      <c r="AA33" s="764"/>
      <c r="AB33" s="764"/>
      <c r="AC33" s="764"/>
      <c r="AD33" s="764"/>
      <c r="AE33" s="764"/>
      <c r="AF33" s="764"/>
      <c r="AG33" s="764"/>
      <c r="AH33" s="764"/>
      <c r="AI33" s="764"/>
      <c r="AJ33" s="148"/>
      <c r="AK33" s="141"/>
      <c r="AL33" s="141"/>
      <c r="AM33" s="149"/>
      <c r="AN33" s="149"/>
    </row>
    <row r="34" spans="1:40">
      <c r="AJ34" s="790" t="s">
        <v>132</v>
      </c>
      <c r="AK34" s="790"/>
      <c r="AL34" s="141"/>
      <c r="AM34" s="149"/>
      <c r="AN34" s="149"/>
    </row>
    <row r="35" spans="1:40">
      <c r="A35" s="143" t="s">
        <v>133</v>
      </c>
      <c r="B35" s="766">
        <f>AJ35</f>
        <v>0</v>
      </c>
      <c r="C35" s="766"/>
      <c r="D35" s="766"/>
      <c r="E35" s="143" t="s">
        <v>3</v>
      </c>
      <c r="AJ35" s="247">
        <v>0</v>
      </c>
      <c r="AK35" s="147"/>
      <c r="AL35" s="149"/>
      <c r="AM35" s="149"/>
      <c r="AN35" s="149"/>
    </row>
    <row r="36" spans="1:40">
      <c r="AJ36" s="148"/>
      <c r="AK36" s="141"/>
      <c r="AL36" s="141"/>
      <c r="AM36" s="149"/>
      <c r="AN36" s="149"/>
    </row>
    <row r="37" spans="1:40">
      <c r="AJ37" s="148"/>
      <c r="AK37" s="141"/>
      <c r="AL37" s="141"/>
      <c r="AM37" s="149"/>
      <c r="AN37" s="149"/>
    </row>
    <row r="38" spans="1:40">
      <c r="A38" s="763" t="s">
        <v>134</v>
      </c>
      <c r="B38" s="763"/>
      <c r="C38" s="763"/>
      <c r="D38" s="763"/>
      <c r="E38" s="763"/>
      <c r="F38" s="763"/>
      <c r="G38" s="763"/>
      <c r="H38" s="763"/>
      <c r="I38" s="763"/>
      <c r="J38" s="763"/>
      <c r="K38" s="763"/>
      <c r="L38" s="763"/>
      <c r="M38" s="763"/>
      <c r="N38" s="763"/>
      <c r="O38" s="763"/>
      <c r="P38" s="763"/>
      <c r="Q38" s="763"/>
      <c r="R38" s="763"/>
      <c r="S38" s="763"/>
      <c r="T38" s="763"/>
      <c r="U38" s="763"/>
      <c r="V38" s="763"/>
      <c r="W38" s="763"/>
      <c r="X38" s="763"/>
      <c r="Y38" s="763"/>
      <c r="Z38" s="763"/>
      <c r="AA38" s="763"/>
      <c r="AB38" s="763"/>
      <c r="AC38" s="763"/>
      <c r="AD38" s="763"/>
      <c r="AE38" s="763"/>
      <c r="AF38" s="763"/>
      <c r="AG38" s="763"/>
      <c r="AH38" s="763"/>
      <c r="AI38" s="763"/>
      <c r="AJ38" s="148"/>
      <c r="AK38" s="141"/>
      <c r="AL38" s="141"/>
      <c r="AM38" s="149"/>
      <c r="AN38" s="149"/>
    </row>
    <row r="39" spans="1:40">
      <c r="AJ39" s="148"/>
      <c r="AK39" s="141"/>
      <c r="AL39" s="141"/>
      <c r="AM39" s="149"/>
      <c r="AN39" s="149"/>
    </row>
    <row r="40" spans="1:40">
      <c r="A40" s="764" t="s">
        <v>135</v>
      </c>
      <c r="B40" s="764"/>
      <c r="C40" s="764"/>
      <c r="D40" s="764"/>
      <c r="E40" s="764"/>
      <c r="F40" s="764"/>
      <c r="G40" s="764"/>
      <c r="H40" s="764"/>
      <c r="I40" s="764"/>
      <c r="J40" s="764"/>
      <c r="K40" s="764"/>
      <c r="L40" s="764"/>
      <c r="M40" s="764"/>
      <c r="N40" s="764"/>
      <c r="O40" s="764"/>
      <c r="P40" s="764"/>
      <c r="Q40" s="764"/>
      <c r="R40" s="764"/>
      <c r="S40" s="764"/>
      <c r="T40" s="764"/>
      <c r="U40" s="764"/>
      <c r="V40" s="764"/>
      <c r="W40" s="764"/>
      <c r="X40" s="764"/>
      <c r="Y40" s="764"/>
      <c r="Z40" s="764"/>
      <c r="AA40" s="764"/>
      <c r="AB40" s="764"/>
      <c r="AC40" s="764"/>
      <c r="AD40" s="764"/>
      <c r="AE40" s="764"/>
      <c r="AF40" s="764"/>
      <c r="AG40" s="764"/>
      <c r="AH40" s="764"/>
      <c r="AI40" s="764"/>
      <c r="AJ40" s="148"/>
      <c r="AK40" s="141"/>
      <c r="AL40" s="141"/>
      <c r="AM40" s="149"/>
      <c r="AN40" s="149"/>
    </row>
    <row r="41" spans="1:40">
      <c r="AJ41" s="790" t="s">
        <v>136</v>
      </c>
      <c r="AK41" s="790"/>
      <c r="AL41" s="141"/>
      <c r="AM41" s="149"/>
      <c r="AN41" s="149"/>
    </row>
    <row r="42" spans="1:40">
      <c r="A42" s="143" t="s">
        <v>133</v>
      </c>
      <c r="B42" s="766">
        <f>AJ42</f>
        <v>0</v>
      </c>
      <c r="C42" s="766"/>
      <c r="D42" s="766"/>
      <c r="E42" s="143" t="s">
        <v>3</v>
      </c>
      <c r="AJ42" s="247">
        <v>0</v>
      </c>
      <c r="AK42" s="147"/>
      <c r="AL42" s="141"/>
      <c r="AM42" s="149"/>
      <c r="AN42" s="149"/>
    </row>
    <row r="43" spans="1:40">
      <c r="AJ43" s="148"/>
      <c r="AK43" s="141"/>
      <c r="AL43" s="141"/>
      <c r="AM43" s="149"/>
      <c r="AN43" s="149"/>
    </row>
    <row r="44" spans="1:40">
      <c r="AJ44" s="148"/>
      <c r="AK44" s="141"/>
      <c r="AL44" s="141"/>
      <c r="AM44" s="149"/>
      <c r="AN44" s="149"/>
    </row>
    <row r="45" spans="1:40">
      <c r="A45" s="763" t="s">
        <v>137</v>
      </c>
      <c r="B45" s="763"/>
      <c r="C45" s="763"/>
      <c r="D45" s="763"/>
      <c r="E45" s="763"/>
      <c r="F45" s="763"/>
      <c r="G45" s="763"/>
      <c r="H45" s="763"/>
      <c r="I45" s="763"/>
      <c r="J45" s="763"/>
      <c r="K45" s="763"/>
      <c r="L45" s="763"/>
      <c r="M45" s="763"/>
      <c r="N45" s="763"/>
      <c r="O45" s="763"/>
      <c r="P45" s="763"/>
      <c r="Q45" s="763"/>
      <c r="R45" s="763"/>
      <c r="S45" s="763"/>
      <c r="T45" s="763"/>
      <c r="U45" s="763"/>
      <c r="V45" s="763"/>
      <c r="W45" s="763"/>
      <c r="X45" s="763"/>
      <c r="Y45" s="763"/>
      <c r="Z45" s="763"/>
      <c r="AA45" s="763"/>
      <c r="AB45" s="763"/>
      <c r="AC45" s="763"/>
      <c r="AD45" s="763"/>
      <c r="AE45" s="763"/>
      <c r="AF45" s="763"/>
      <c r="AG45" s="763"/>
      <c r="AH45" s="763"/>
      <c r="AI45" s="763"/>
      <c r="AJ45" s="148"/>
      <c r="AK45" s="141"/>
      <c r="AL45" s="141"/>
      <c r="AM45" s="149"/>
      <c r="AN45" s="149"/>
    </row>
    <row r="46" spans="1:40">
      <c r="AJ46" s="148"/>
      <c r="AK46" s="141"/>
      <c r="AL46" s="141"/>
      <c r="AM46" s="149"/>
      <c r="AN46" s="149"/>
    </row>
    <row r="47" spans="1:40">
      <c r="A47" s="764" t="s">
        <v>138</v>
      </c>
      <c r="B47" s="764"/>
      <c r="C47" s="764"/>
      <c r="D47" s="764"/>
      <c r="E47" s="764"/>
      <c r="F47" s="764"/>
      <c r="G47" s="764"/>
      <c r="H47" s="764"/>
      <c r="I47" s="764"/>
      <c r="J47" s="764"/>
      <c r="K47" s="764"/>
      <c r="L47" s="764"/>
      <c r="M47" s="764"/>
      <c r="N47" s="764"/>
      <c r="O47" s="764"/>
      <c r="P47" s="764"/>
      <c r="Q47" s="764"/>
      <c r="R47" s="764"/>
      <c r="S47" s="764"/>
      <c r="T47" s="764"/>
      <c r="U47" s="764"/>
      <c r="V47" s="764"/>
      <c r="W47" s="764"/>
      <c r="X47" s="764"/>
      <c r="Y47" s="764"/>
      <c r="Z47" s="764"/>
      <c r="AA47" s="764"/>
      <c r="AB47" s="764"/>
      <c r="AC47" s="764"/>
      <c r="AD47" s="764"/>
      <c r="AE47" s="764"/>
      <c r="AF47" s="764"/>
      <c r="AG47" s="764"/>
      <c r="AH47" s="764"/>
      <c r="AI47" s="764"/>
      <c r="AJ47" s="148"/>
      <c r="AK47" s="141"/>
      <c r="AL47" s="141"/>
      <c r="AM47" s="149"/>
      <c r="AN47" s="149"/>
    </row>
    <row r="48" spans="1:40">
      <c r="AJ48" s="148"/>
      <c r="AK48" s="141"/>
      <c r="AL48" s="141"/>
      <c r="AM48" s="149"/>
      <c r="AN48" s="149"/>
    </row>
    <row r="49" spans="1:40">
      <c r="A49" s="143" t="s">
        <v>133</v>
      </c>
      <c r="B49" s="766">
        <f>B35</f>
        <v>0</v>
      </c>
      <c r="C49" s="766"/>
      <c r="D49" s="766"/>
      <c r="E49" s="143" t="s">
        <v>3</v>
      </c>
      <c r="F49" s="67" t="s">
        <v>139</v>
      </c>
      <c r="G49" s="766">
        <f>B42</f>
        <v>0</v>
      </c>
      <c r="H49" s="766"/>
      <c r="I49" s="143" t="s">
        <v>3</v>
      </c>
      <c r="AJ49" s="148"/>
      <c r="AK49" s="141"/>
      <c r="AL49" s="141"/>
      <c r="AM49" s="149"/>
      <c r="AN49" s="149"/>
    </row>
    <row r="50" spans="1:40">
      <c r="A50" s="143" t="s">
        <v>133</v>
      </c>
      <c r="B50" s="766">
        <f>ABS(B49-G49)</f>
        <v>0</v>
      </c>
      <c r="C50" s="766"/>
      <c r="D50" s="766"/>
      <c r="E50" s="143" t="s">
        <v>3</v>
      </c>
      <c r="AJ50" s="148"/>
      <c r="AK50" s="141"/>
      <c r="AL50" s="141"/>
      <c r="AM50" s="149"/>
      <c r="AN50" s="149"/>
    </row>
    <row r="51" spans="1:40">
      <c r="AJ51" s="148"/>
      <c r="AK51" s="141"/>
      <c r="AL51" s="141"/>
      <c r="AM51" s="149"/>
      <c r="AN51" s="149"/>
    </row>
    <row r="52" spans="1:40">
      <c r="AJ52" s="148"/>
      <c r="AK52" s="141"/>
      <c r="AL52" s="141"/>
      <c r="AM52" s="149"/>
      <c r="AN52" s="149"/>
    </row>
    <row r="53" spans="1:40">
      <c r="A53" s="763" t="s">
        <v>140</v>
      </c>
      <c r="B53" s="763"/>
      <c r="C53" s="763"/>
      <c r="D53" s="763"/>
      <c r="E53" s="763"/>
      <c r="F53" s="763"/>
      <c r="G53" s="763"/>
      <c r="H53" s="763"/>
      <c r="I53" s="763"/>
      <c r="J53" s="763"/>
      <c r="K53" s="763"/>
      <c r="L53" s="763"/>
      <c r="M53" s="763"/>
      <c r="N53" s="763"/>
      <c r="O53" s="763"/>
      <c r="P53" s="763"/>
      <c r="Q53" s="763"/>
      <c r="R53" s="763"/>
      <c r="S53" s="763"/>
      <c r="T53" s="763"/>
      <c r="U53" s="763"/>
      <c r="V53" s="763"/>
      <c r="W53" s="763"/>
      <c r="X53" s="763"/>
      <c r="Y53" s="763"/>
      <c r="Z53" s="763"/>
      <c r="AA53" s="763"/>
      <c r="AB53" s="763"/>
      <c r="AC53" s="763"/>
      <c r="AD53" s="763"/>
      <c r="AE53" s="763"/>
      <c r="AF53" s="763"/>
      <c r="AG53" s="763"/>
      <c r="AH53" s="763"/>
      <c r="AI53" s="763"/>
      <c r="AJ53" s="148"/>
      <c r="AK53" s="141"/>
      <c r="AL53" s="141"/>
      <c r="AM53" s="149"/>
      <c r="AN53" s="149"/>
    </row>
    <row r="54" spans="1:40">
      <c r="AJ54" s="148"/>
      <c r="AK54" s="141"/>
      <c r="AL54" s="141"/>
      <c r="AM54" s="149"/>
      <c r="AN54" s="149"/>
    </row>
    <row r="55" spans="1:40">
      <c r="A55" s="764" t="s">
        <v>208</v>
      </c>
      <c r="B55" s="764"/>
      <c r="C55" s="764"/>
      <c r="D55" s="764"/>
      <c r="E55" s="764"/>
      <c r="F55" s="764"/>
      <c r="G55" s="764"/>
      <c r="H55" s="764"/>
      <c r="I55" s="764"/>
      <c r="J55" s="764"/>
      <c r="K55" s="764"/>
      <c r="L55" s="764"/>
      <c r="M55" s="764"/>
      <c r="N55" s="764"/>
      <c r="O55" s="764"/>
      <c r="P55" s="764"/>
      <c r="Q55" s="764"/>
      <c r="R55" s="764"/>
      <c r="S55" s="764"/>
      <c r="T55" s="764"/>
      <c r="U55" s="764"/>
      <c r="V55" s="764"/>
      <c r="W55" s="764"/>
      <c r="X55" s="764"/>
      <c r="Y55" s="764"/>
      <c r="Z55" s="764"/>
      <c r="AA55" s="764"/>
      <c r="AB55" s="764"/>
      <c r="AC55" s="764"/>
      <c r="AD55" s="764"/>
      <c r="AE55" s="764"/>
      <c r="AF55" s="764"/>
      <c r="AG55" s="764"/>
      <c r="AH55" s="764"/>
      <c r="AI55" s="764"/>
      <c r="AJ55" s="148"/>
      <c r="AK55" s="141"/>
      <c r="AL55" s="141"/>
      <c r="AM55" s="149"/>
      <c r="AN55" s="149"/>
    </row>
    <row r="56" spans="1:40">
      <c r="AJ56" s="246" t="s">
        <v>206</v>
      </c>
      <c r="AK56" s="141"/>
      <c r="AL56" s="141"/>
      <c r="AM56" s="149"/>
      <c r="AN56" s="149"/>
    </row>
    <row r="57" spans="1:40">
      <c r="A57" s="143" t="s">
        <v>133</v>
      </c>
      <c r="B57" s="68" t="s">
        <v>126</v>
      </c>
      <c r="C57" s="766">
        <f>B49</f>
        <v>0</v>
      </c>
      <c r="D57" s="766"/>
      <c r="E57" s="766"/>
      <c r="F57" s="143" t="s">
        <v>3</v>
      </c>
      <c r="G57" s="67" t="s">
        <v>139</v>
      </c>
      <c r="H57" s="766">
        <f>G49</f>
        <v>0</v>
      </c>
      <c r="I57" s="766"/>
      <c r="J57" s="143" t="s">
        <v>3</v>
      </c>
      <c r="K57" s="143" t="s">
        <v>128</v>
      </c>
      <c r="L57" s="143" t="s">
        <v>114</v>
      </c>
      <c r="M57" s="766">
        <f>AJ57</f>
        <v>0</v>
      </c>
      <c r="N57" s="766"/>
      <c r="O57" s="105" t="s">
        <v>141</v>
      </c>
      <c r="AJ57" s="148">
        <v>0</v>
      </c>
      <c r="AK57" s="141"/>
      <c r="AL57" s="141"/>
      <c r="AM57" s="149"/>
      <c r="AN57" s="149"/>
    </row>
    <row r="58" spans="1:40">
      <c r="A58" s="143" t="s">
        <v>133</v>
      </c>
      <c r="B58" s="766">
        <f>ABS(C57-H57)*M57</f>
        <v>0</v>
      </c>
      <c r="C58" s="766"/>
      <c r="D58" s="766"/>
      <c r="E58" s="143" t="s">
        <v>3</v>
      </c>
      <c r="AJ58" s="148"/>
      <c r="AK58" s="141"/>
      <c r="AL58" s="141"/>
      <c r="AM58" s="149"/>
      <c r="AN58" s="149"/>
    </row>
    <row r="59" spans="1:40" s="157" customFormat="1">
      <c r="B59" s="156"/>
      <c r="C59" s="156"/>
      <c r="D59" s="156"/>
      <c r="N59" s="156"/>
      <c r="O59" s="156"/>
      <c r="S59" s="156"/>
      <c r="AJ59" s="158"/>
      <c r="AK59" s="141"/>
      <c r="AL59" s="141"/>
      <c r="AM59" s="159"/>
      <c r="AN59" s="159"/>
    </row>
    <row r="60" spans="1:40" s="7" customFormat="1" hidden="1">
      <c r="A60" s="794" t="s">
        <v>169</v>
      </c>
      <c r="B60" s="794"/>
      <c r="C60" s="794"/>
      <c r="D60" s="794"/>
      <c r="E60" s="794"/>
      <c r="F60" s="794"/>
      <c r="G60" s="794"/>
      <c r="H60" s="794"/>
      <c r="I60" s="794"/>
      <c r="J60" s="794"/>
      <c r="K60" s="794"/>
      <c r="L60" s="794"/>
      <c r="M60" s="794"/>
      <c r="N60" s="794"/>
      <c r="O60" s="794"/>
      <c r="P60" s="794"/>
      <c r="Q60" s="794"/>
      <c r="R60" s="794"/>
      <c r="S60" s="794"/>
      <c r="T60" s="794"/>
      <c r="U60" s="794"/>
      <c r="V60" s="794"/>
      <c r="W60" s="794"/>
      <c r="X60" s="794"/>
      <c r="Y60" s="794"/>
      <c r="Z60" s="794"/>
      <c r="AA60" s="794"/>
      <c r="AB60" s="794"/>
      <c r="AC60" s="794"/>
      <c r="AD60" s="794"/>
      <c r="AE60" s="794"/>
      <c r="AF60" s="794"/>
      <c r="AG60" s="794"/>
      <c r="AH60" s="164"/>
      <c r="AI60" s="165"/>
      <c r="AJ60" s="165"/>
    </row>
    <row r="61" spans="1:40" s="7" customFormat="1" hidden="1">
      <c r="N61" s="1"/>
      <c r="O61" s="1"/>
      <c r="S61" s="1"/>
      <c r="AH61" s="164"/>
      <c r="AI61" s="165"/>
      <c r="AJ61" s="165"/>
    </row>
    <row r="62" spans="1:40" s="7" customFormat="1" hidden="1">
      <c r="A62" s="795" t="s">
        <v>170</v>
      </c>
      <c r="B62" s="795"/>
      <c r="C62" s="795"/>
      <c r="D62" s="795"/>
      <c r="E62" s="795"/>
      <c r="F62" s="795"/>
      <c r="G62" s="795"/>
      <c r="H62" s="795"/>
      <c r="I62" s="795"/>
      <c r="J62" s="795"/>
      <c r="K62" s="795"/>
      <c r="L62" s="795"/>
      <c r="M62" s="795"/>
      <c r="N62" s="795"/>
      <c r="O62" s="795"/>
      <c r="P62" s="795"/>
      <c r="Q62" s="795"/>
      <c r="R62" s="795"/>
      <c r="S62" s="795"/>
      <c r="T62" s="795"/>
      <c r="U62" s="795"/>
      <c r="V62" s="795"/>
      <c r="W62" s="795"/>
      <c r="X62" s="795"/>
      <c r="Y62" s="795"/>
      <c r="Z62" s="795"/>
      <c r="AA62" s="795"/>
      <c r="AB62" s="795"/>
      <c r="AC62" s="795"/>
      <c r="AD62" s="795"/>
      <c r="AE62" s="795"/>
      <c r="AF62" s="166"/>
      <c r="AG62" s="166"/>
      <c r="AH62" s="164"/>
      <c r="AI62" s="165"/>
      <c r="AJ62" s="165"/>
    </row>
    <row r="63" spans="1:40" s="7" customFormat="1" hidden="1">
      <c r="N63" s="1"/>
      <c r="O63" s="1"/>
      <c r="S63" s="1"/>
      <c r="AH63" s="164"/>
      <c r="AI63" s="165"/>
      <c r="AJ63" s="165"/>
    </row>
    <row r="64" spans="1:40" s="7" customFormat="1" hidden="1">
      <c r="A64" s="7" t="s">
        <v>113</v>
      </c>
      <c r="B64" s="796"/>
      <c r="C64" s="706"/>
      <c r="D64" s="706"/>
      <c r="E64" s="7" t="s">
        <v>0</v>
      </c>
      <c r="N64" s="1"/>
      <c r="O64" s="1"/>
      <c r="S64" s="1"/>
      <c r="AH64" s="164"/>
      <c r="AI64" s="165"/>
      <c r="AJ64" s="165"/>
    </row>
    <row r="65" spans="1:40" hidden="1">
      <c r="AJ65" s="148"/>
      <c r="AK65" s="141"/>
      <c r="AL65" s="141"/>
      <c r="AM65" s="149"/>
      <c r="AN65" s="149"/>
    </row>
    <row r="66" spans="1:40" s="194" customFormat="1">
      <c r="A66" s="794" t="s">
        <v>198</v>
      </c>
      <c r="B66" s="794"/>
      <c r="C66" s="794"/>
      <c r="D66" s="794"/>
      <c r="E66" s="794"/>
      <c r="F66" s="794"/>
      <c r="G66" s="794"/>
      <c r="H66" s="794"/>
      <c r="I66" s="794"/>
      <c r="J66" s="794"/>
      <c r="K66" s="794"/>
      <c r="L66" s="794"/>
      <c r="M66" s="794"/>
      <c r="N66" s="794"/>
      <c r="O66" s="794"/>
      <c r="P66" s="794"/>
      <c r="Q66" s="794"/>
      <c r="R66" s="794"/>
      <c r="S66" s="794"/>
      <c r="T66" s="794"/>
      <c r="U66" s="794"/>
      <c r="V66" s="794"/>
      <c r="W66" s="794"/>
      <c r="X66" s="794"/>
      <c r="Y66" s="794"/>
      <c r="Z66" s="794"/>
      <c r="AA66" s="794"/>
      <c r="AB66" s="794"/>
      <c r="AC66" s="794"/>
      <c r="AD66" s="794"/>
      <c r="AE66" s="794"/>
      <c r="AF66" s="794"/>
      <c r="AG66" s="794"/>
      <c r="AH66" s="794"/>
      <c r="AI66" s="794"/>
      <c r="AJ66" s="209"/>
      <c r="AK66" s="164"/>
      <c r="AL66" s="164"/>
      <c r="AM66" s="165"/>
      <c r="AN66" s="165"/>
    </row>
    <row r="67" spans="1:40" s="194" customFormat="1">
      <c r="N67" s="193"/>
      <c r="O67" s="193"/>
      <c r="S67" s="193"/>
      <c r="AJ67" s="209"/>
      <c r="AK67" s="164"/>
      <c r="AL67" s="164"/>
      <c r="AM67" s="165"/>
      <c r="AN67" s="165"/>
    </row>
    <row r="68" spans="1:40" s="194" customFormat="1">
      <c r="A68" s="706" t="s">
        <v>196</v>
      </c>
      <c r="B68" s="706"/>
      <c r="C68" s="706"/>
      <c r="D68" s="706"/>
      <c r="E68" s="706"/>
      <c r="F68" s="706"/>
      <c r="G68" s="706"/>
      <c r="H68" s="706"/>
      <c r="I68" s="706"/>
      <c r="J68" s="706"/>
      <c r="K68" s="706"/>
      <c r="L68" s="706"/>
      <c r="M68" s="706"/>
      <c r="N68" s="706"/>
      <c r="O68" s="706"/>
      <c r="P68" s="706"/>
      <c r="Q68" s="706"/>
      <c r="R68" s="706"/>
      <c r="S68" s="706"/>
      <c r="T68" s="706"/>
      <c r="U68" s="706"/>
      <c r="V68" s="706"/>
      <c r="W68" s="706"/>
      <c r="X68" s="706"/>
      <c r="Y68" s="706"/>
      <c r="Z68" s="706"/>
      <c r="AA68" s="706"/>
      <c r="AB68" s="706"/>
      <c r="AC68" s="706"/>
      <c r="AD68" s="706"/>
      <c r="AE68" s="706"/>
      <c r="AF68" s="706"/>
      <c r="AG68" s="706"/>
      <c r="AH68" s="706"/>
      <c r="AI68" s="706"/>
      <c r="AJ68" s="209"/>
      <c r="AK68" s="164"/>
      <c r="AL68" s="164"/>
      <c r="AM68" s="165"/>
      <c r="AN68" s="165"/>
    </row>
    <row r="69" spans="1:40" s="194" customFormat="1">
      <c r="N69" s="193"/>
      <c r="O69" s="193"/>
      <c r="S69" s="193"/>
      <c r="AJ69" s="210" t="s">
        <v>155</v>
      </c>
      <c r="AK69" s="164"/>
      <c r="AL69" s="164"/>
      <c r="AM69" s="165"/>
      <c r="AN69" s="165"/>
    </row>
    <row r="70" spans="1:40" s="194" customFormat="1">
      <c r="A70" s="194" t="s">
        <v>197</v>
      </c>
      <c r="B70" s="796">
        <f>AJ70</f>
        <v>0</v>
      </c>
      <c r="C70" s="796"/>
      <c r="D70" s="706" t="s">
        <v>2</v>
      </c>
      <c r="E70" s="706"/>
      <c r="N70" s="193"/>
      <c r="O70" s="193"/>
      <c r="S70" s="193"/>
      <c r="AJ70" s="210">
        <v>0</v>
      </c>
      <c r="AK70" s="164"/>
      <c r="AL70" s="164"/>
      <c r="AM70" s="165"/>
      <c r="AN70" s="165"/>
    </row>
    <row r="71" spans="1:40" s="194" customFormat="1">
      <c r="N71" s="193"/>
      <c r="O71" s="193"/>
      <c r="S71" s="193"/>
      <c r="AJ71" s="210"/>
      <c r="AK71" s="164"/>
      <c r="AL71" s="164"/>
      <c r="AM71" s="165"/>
      <c r="AN71" s="165"/>
    </row>
    <row r="72" spans="1:40" s="194" customFormat="1">
      <c r="N72" s="193"/>
      <c r="O72" s="193"/>
      <c r="S72" s="193"/>
      <c r="AJ72" s="210"/>
      <c r="AK72" s="164"/>
      <c r="AL72" s="164"/>
      <c r="AM72" s="165"/>
      <c r="AN72" s="165"/>
    </row>
    <row r="73" spans="1:40" s="194" customFormat="1">
      <c r="A73" s="794" t="s">
        <v>199</v>
      </c>
      <c r="B73" s="794"/>
      <c r="C73" s="794"/>
      <c r="D73" s="794"/>
      <c r="E73" s="794"/>
      <c r="F73" s="794"/>
      <c r="G73" s="794"/>
      <c r="H73" s="794"/>
      <c r="I73" s="794"/>
      <c r="J73" s="794"/>
      <c r="K73" s="794"/>
      <c r="L73" s="794"/>
      <c r="M73" s="794"/>
      <c r="N73" s="794"/>
      <c r="O73" s="794"/>
      <c r="P73" s="794"/>
      <c r="Q73" s="794"/>
      <c r="R73" s="794"/>
      <c r="S73" s="794"/>
      <c r="T73" s="794"/>
      <c r="U73" s="794"/>
      <c r="V73" s="794"/>
      <c r="W73" s="794"/>
      <c r="X73" s="794"/>
      <c r="Y73" s="794"/>
      <c r="Z73" s="794"/>
      <c r="AA73" s="794"/>
      <c r="AB73" s="794"/>
      <c r="AC73" s="794"/>
      <c r="AD73" s="794"/>
      <c r="AE73" s="794"/>
      <c r="AF73" s="794"/>
      <c r="AG73" s="794"/>
      <c r="AH73" s="794"/>
      <c r="AI73" s="794"/>
      <c r="AJ73" s="210"/>
      <c r="AK73" s="164"/>
      <c r="AL73" s="164"/>
      <c r="AM73" s="165"/>
      <c r="AN73" s="165"/>
    </row>
    <row r="74" spans="1:40" s="194" customFormat="1">
      <c r="N74" s="193"/>
      <c r="O74" s="193"/>
      <c r="S74" s="193"/>
      <c r="AJ74" s="210"/>
      <c r="AK74" s="164"/>
      <c r="AL74" s="164"/>
      <c r="AM74" s="165"/>
      <c r="AN74" s="165"/>
    </row>
    <row r="75" spans="1:40" s="194" customFormat="1">
      <c r="A75" s="706" t="s">
        <v>196</v>
      </c>
      <c r="B75" s="706"/>
      <c r="C75" s="706"/>
      <c r="D75" s="706"/>
      <c r="E75" s="706"/>
      <c r="F75" s="706"/>
      <c r="G75" s="706"/>
      <c r="H75" s="706"/>
      <c r="I75" s="706"/>
      <c r="J75" s="706"/>
      <c r="K75" s="706"/>
      <c r="L75" s="706"/>
      <c r="M75" s="706"/>
      <c r="N75" s="706"/>
      <c r="O75" s="706"/>
      <c r="P75" s="706"/>
      <c r="Q75" s="706"/>
      <c r="R75" s="706"/>
      <c r="S75" s="706"/>
      <c r="T75" s="706"/>
      <c r="U75" s="706"/>
      <c r="V75" s="706"/>
      <c r="W75" s="706"/>
      <c r="X75" s="706"/>
      <c r="Y75" s="706"/>
      <c r="Z75" s="706"/>
      <c r="AA75" s="706"/>
      <c r="AB75" s="706"/>
      <c r="AC75" s="706"/>
      <c r="AD75" s="706"/>
      <c r="AE75" s="706"/>
      <c r="AF75" s="706"/>
      <c r="AG75" s="706"/>
      <c r="AH75" s="706"/>
      <c r="AI75" s="706"/>
      <c r="AJ75" s="210"/>
      <c r="AK75" s="164"/>
      <c r="AL75" s="164"/>
      <c r="AM75" s="165"/>
      <c r="AN75" s="165"/>
    </row>
    <row r="76" spans="1:40" s="194" customFormat="1">
      <c r="N76" s="193"/>
      <c r="O76" s="193"/>
      <c r="S76" s="193"/>
      <c r="AJ76" s="210" t="s">
        <v>155</v>
      </c>
      <c r="AK76" s="164"/>
      <c r="AL76" s="164"/>
      <c r="AM76" s="165"/>
      <c r="AN76" s="165"/>
    </row>
    <row r="77" spans="1:40" s="194" customFormat="1">
      <c r="A77" s="194" t="s">
        <v>197</v>
      </c>
      <c r="B77" s="796">
        <f>AJ77</f>
        <v>0</v>
      </c>
      <c r="C77" s="796"/>
      <c r="D77" s="706" t="s">
        <v>2</v>
      </c>
      <c r="E77" s="706"/>
      <c r="N77" s="193"/>
      <c r="O77" s="193"/>
      <c r="S77" s="193"/>
      <c r="AJ77" s="210">
        <v>0</v>
      </c>
      <c r="AK77" s="164"/>
      <c r="AL77" s="164"/>
      <c r="AM77" s="165"/>
      <c r="AN77" s="165"/>
    </row>
    <row r="78" spans="1:40" s="194" customFormat="1">
      <c r="N78" s="193"/>
      <c r="O78" s="193"/>
      <c r="S78" s="193"/>
      <c r="AJ78" s="210"/>
      <c r="AK78" s="164"/>
      <c r="AL78" s="164"/>
      <c r="AM78" s="165"/>
      <c r="AN78" s="165"/>
    </row>
    <row r="79" spans="1:40" s="194" customFormat="1">
      <c r="N79" s="193"/>
      <c r="O79" s="193"/>
      <c r="S79" s="193"/>
      <c r="AJ79" s="210"/>
      <c r="AK79" s="164"/>
      <c r="AL79" s="164"/>
      <c r="AM79" s="165"/>
      <c r="AN79" s="165"/>
    </row>
    <row r="80" spans="1:40" s="194" customFormat="1">
      <c r="A80" s="794" t="s">
        <v>200</v>
      </c>
      <c r="B80" s="794"/>
      <c r="C80" s="794"/>
      <c r="D80" s="794"/>
      <c r="E80" s="794"/>
      <c r="F80" s="794"/>
      <c r="G80" s="794"/>
      <c r="H80" s="794"/>
      <c r="I80" s="794"/>
      <c r="J80" s="794"/>
      <c r="K80" s="794"/>
      <c r="L80" s="794"/>
      <c r="M80" s="794"/>
      <c r="N80" s="794"/>
      <c r="O80" s="794"/>
      <c r="P80" s="794"/>
      <c r="Q80" s="794"/>
      <c r="R80" s="794"/>
      <c r="S80" s="794"/>
      <c r="T80" s="794"/>
      <c r="U80" s="794"/>
      <c r="V80" s="794"/>
      <c r="W80" s="794"/>
      <c r="X80" s="794"/>
      <c r="Y80" s="794"/>
      <c r="Z80" s="794"/>
      <c r="AA80" s="794"/>
      <c r="AB80" s="794"/>
      <c r="AC80" s="794"/>
      <c r="AD80" s="794"/>
      <c r="AE80" s="794"/>
      <c r="AF80" s="794"/>
      <c r="AG80" s="794"/>
      <c r="AH80" s="794"/>
      <c r="AI80" s="794"/>
      <c r="AJ80" s="210"/>
      <c r="AK80" s="164"/>
      <c r="AL80" s="164"/>
      <c r="AM80" s="165"/>
      <c r="AN80" s="165"/>
    </row>
    <row r="81" spans="1:40" s="194" customFormat="1">
      <c r="N81" s="193"/>
      <c r="O81" s="193"/>
      <c r="S81" s="193"/>
      <c r="AJ81" s="210"/>
      <c r="AK81" s="164"/>
      <c r="AL81" s="164"/>
      <c r="AM81" s="165"/>
      <c r="AN81" s="165"/>
    </row>
    <row r="82" spans="1:40" s="194" customFormat="1">
      <c r="A82" s="706" t="s">
        <v>196</v>
      </c>
      <c r="B82" s="706"/>
      <c r="C82" s="706"/>
      <c r="D82" s="706"/>
      <c r="E82" s="706"/>
      <c r="F82" s="706"/>
      <c r="G82" s="706"/>
      <c r="H82" s="706"/>
      <c r="I82" s="706"/>
      <c r="J82" s="706"/>
      <c r="K82" s="706"/>
      <c r="L82" s="706"/>
      <c r="M82" s="706"/>
      <c r="N82" s="706"/>
      <c r="O82" s="706"/>
      <c r="P82" s="706"/>
      <c r="Q82" s="706"/>
      <c r="R82" s="706"/>
      <c r="S82" s="706"/>
      <c r="T82" s="706"/>
      <c r="U82" s="706"/>
      <c r="V82" s="706"/>
      <c r="W82" s="706"/>
      <c r="X82" s="706"/>
      <c r="Y82" s="706"/>
      <c r="Z82" s="706"/>
      <c r="AA82" s="706"/>
      <c r="AB82" s="706"/>
      <c r="AC82" s="706"/>
      <c r="AD82" s="706"/>
      <c r="AE82" s="706"/>
      <c r="AF82" s="706"/>
      <c r="AG82" s="706"/>
      <c r="AH82" s="706"/>
      <c r="AI82" s="706"/>
      <c r="AJ82" s="210"/>
      <c r="AK82" s="164"/>
      <c r="AL82" s="164"/>
      <c r="AM82" s="165"/>
      <c r="AN82" s="165"/>
    </row>
    <row r="83" spans="1:40" s="194" customFormat="1">
      <c r="N83" s="193"/>
      <c r="O83" s="193"/>
      <c r="S83" s="193"/>
      <c r="AJ83" s="210" t="s">
        <v>155</v>
      </c>
      <c r="AK83" s="164"/>
      <c r="AL83" s="164"/>
      <c r="AM83" s="165"/>
      <c r="AN83" s="165"/>
    </row>
    <row r="84" spans="1:40" s="194" customFormat="1">
      <c r="A84" s="194" t="s">
        <v>197</v>
      </c>
      <c r="B84" s="796">
        <f>AJ84</f>
        <v>0</v>
      </c>
      <c r="C84" s="796"/>
      <c r="D84" s="706" t="s">
        <v>2</v>
      </c>
      <c r="E84" s="706"/>
      <c r="N84" s="193"/>
      <c r="O84" s="193"/>
      <c r="S84" s="193"/>
      <c r="AJ84" s="210">
        <v>0</v>
      </c>
      <c r="AK84" s="164"/>
      <c r="AL84" s="164"/>
      <c r="AM84" s="165"/>
      <c r="AN84" s="165"/>
    </row>
    <row r="85" spans="1:40" s="194" customFormat="1">
      <c r="N85" s="193"/>
      <c r="O85" s="193"/>
      <c r="S85" s="193"/>
      <c r="AJ85" s="211"/>
      <c r="AK85" s="164"/>
      <c r="AL85" s="164"/>
      <c r="AM85" s="165"/>
      <c r="AN85" s="165"/>
    </row>
    <row r="86" spans="1:40" s="194" customFormat="1">
      <c r="N86" s="193"/>
      <c r="O86" s="193"/>
      <c r="S86" s="193"/>
      <c r="AJ86" s="211"/>
      <c r="AK86" s="164"/>
      <c r="AL86" s="164"/>
      <c r="AM86" s="165"/>
      <c r="AN86" s="165"/>
    </row>
    <row r="87" spans="1:40" s="194" customFormat="1">
      <c r="A87" s="794" t="s">
        <v>201</v>
      </c>
      <c r="B87" s="794"/>
      <c r="C87" s="794"/>
      <c r="D87" s="794"/>
      <c r="E87" s="794"/>
      <c r="F87" s="794"/>
      <c r="G87" s="794"/>
      <c r="H87" s="794"/>
      <c r="I87" s="794"/>
      <c r="J87" s="794"/>
      <c r="K87" s="794"/>
      <c r="L87" s="794"/>
      <c r="M87" s="794"/>
      <c r="N87" s="794"/>
      <c r="O87" s="794"/>
      <c r="P87" s="794"/>
      <c r="Q87" s="794"/>
      <c r="R87" s="794"/>
      <c r="S87" s="794"/>
      <c r="T87" s="794"/>
      <c r="U87" s="794"/>
      <c r="V87" s="794"/>
      <c r="W87" s="794"/>
      <c r="X87" s="794"/>
      <c r="Y87" s="794"/>
      <c r="Z87" s="794"/>
      <c r="AA87" s="794"/>
      <c r="AB87" s="794"/>
      <c r="AC87" s="794"/>
      <c r="AD87" s="794"/>
      <c r="AE87" s="794"/>
      <c r="AF87" s="794"/>
      <c r="AG87" s="794"/>
      <c r="AH87" s="794"/>
      <c r="AI87" s="794"/>
      <c r="AJ87" s="211"/>
      <c r="AK87" s="164"/>
      <c r="AL87" s="164"/>
      <c r="AM87" s="165"/>
      <c r="AN87" s="165"/>
    </row>
    <row r="88" spans="1:40" s="194" customFormat="1">
      <c r="N88" s="193"/>
      <c r="O88" s="193"/>
      <c r="S88" s="193"/>
      <c r="AJ88" s="211"/>
      <c r="AK88" s="164"/>
      <c r="AL88" s="164"/>
      <c r="AM88" s="165"/>
      <c r="AN88" s="165"/>
    </row>
    <row r="89" spans="1:40" s="194" customFormat="1">
      <c r="A89" s="706" t="s">
        <v>196</v>
      </c>
      <c r="B89" s="706"/>
      <c r="C89" s="706"/>
      <c r="D89" s="706"/>
      <c r="E89" s="706"/>
      <c r="F89" s="706"/>
      <c r="G89" s="706"/>
      <c r="H89" s="706"/>
      <c r="I89" s="706"/>
      <c r="J89" s="706"/>
      <c r="K89" s="706"/>
      <c r="L89" s="706"/>
      <c r="M89" s="706"/>
      <c r="N89" s="706"/>
      <c r="O89" s="706"/>
      <c r="P89" s="706"/>
      <c r="Q89" s="706"/>
      <c r="R89" s="706"/>
      <c r="S89" s="706"/>
      <c r="T89" s="706"/>
      <c r="U89" s="706"/>
      <c r="V89" s="706"/>
      <c r="W89" s="706"/>
      <c r="X89" s="706"/>
      <c r="Y89" s="706"/>
      <c r="Z89" s="706"/>
      <c r="AA89" s="706"/>
      <c r="AB89" s="706"/>
      <c r="AC89" s="706"/>
      <c r="AD89" s="706"/>
      <c r="AE89" s="706"/>
      <c r="AF89" s="706"/>
      <c r="AG89" s="706"/>
      <c r="AH89" s="706"/>
      <c r="AI89" s="706"/>
      <c r="AJ89" s="211"/>
      <c r="AK89" s="164"/>
      <c r="AL89" s="164"/>
      <c r="AM89" s="165"/>
      <c r="AN89" s="165"/>
    </row>
    <row r="90" spans="1:40" s="194" customFormat="1">
      <c r="N90" s="193"/>
      <c r="O90" s="193"/>
      <c r="S90" s="193"/>
      <c r="AJ90" s="210" t="s">
        <v>155</v>
      </c>
      <c r="AK90" s="164"/>
      <c r="AL90" s="164"/>
      <c r="AM90" s="165"/>
      <c r="AN90" s="165"/>
    </row>
    <row r="91" spans="1:40" s="194" customFormat="1">
      <c r="A91" s="194" t="s">
        <v>197</v>
      </c>
      <c r="B91" s="796">
        <f>AJ91</f>
        <v>0</v>
      </c>
      <c r="C91" s="796"/>
      <c r="D91" s="706" t="s">
        <v>2</v>
      </c>
      <c r="E91" s="706"/>
      <c r="N91" s="193"/>
      <c r="O91" s="193"/>
      <c r="S91" s="193"/>
      <c r="AJ91" s="210">
        <v>0</v>
      </c>
      <c r="AK91" s="164"/>
      <c r="AL91" s="164"/>
      <c r="AM91" s="165"/>
      <c r="AN91" s="165"/>
    </row>
    <row r="92" spans="1:40" s="194" customFormat="1">
      <c r="N92" s="193"/>
      <c r="O92" s="193"/>
      <c r="S92" s="193"/>
      <c r="AJ92" s="210"/>
      <c r="AK92" s="164"/>
      <c r="AL92" s="164"/>
      <c r="AM92" s="165"/>
      <c r="AN92" s="165"/>
    </row>
    <row r="93" spans="1:40" s="194" customFormat="1">
      <c r="N93" s="193"/>
      <c r="O93" s="193"/>
      <c r="S93" s="193"/>
      <c r="AJ93" s="210"/>
      <c r="AK93" s="164"/>
      <c r="AL93" s="164"/>
      <c r="AM93" s="165"/>
      <c r="AN93" s="165"/>
    </row>
    <row r="94" spans="1:40" s="194" customFormat="1">
      <c r="A94" s="794" t="s">
        <v>202</v>
      </c>
      <c r="B94" s="794"/>
      <c r="C94" s="794"/>
      <c r="D94" s="794"/>
      <c r="E94" s="794"/>
      <c r="F94" s="794"/>
      <c r="G94" s="794"/>
      <c r="H94" s="794"/>
      <c r="I94" s="794"/>
      <c r="J94" s="794"/>
      <c r="K94" s="794"/>
      <c r="L94" s="794"/>
      <c r="M94" s="794"/>
      <c r="N94" s="794"/>
      <c r="O94" s="794"/>
      <c r="P94" s="794"/>
      <c r="Q94" s="794"/>
      <c r="R94" s="794"/>
      <c r="S94" s="794"/>
      <c r="T94" s="794"/>
      <c r="U94" s="794"/>
      <c r="V94" s="794"/>
      <c r="W94" s="794"/>
      <c r="X94" s="794"/>
      <c r="Y94" s="794"/>
      <c r="Z94" s="794"/>
      <c r="AA94" s="794"/>
      <c r="AB94" s="794"/>
      <c r="AC94" s="794"/>
      <c r="AD94" s="794"/>
      <c r="AE94" s="794"/>
      <c r="AF94" s="794"/>
      <c r="AG94" s="794"/>
      <c r="AH94" s="794"/>
      <c r="AI94" s="794"/>
      <c r="AJ94" s="210"/>
      <c r="AK94" s="164"/>
      <c r="AL94" s="164"/>
      <c r="AM94" s="165"/>
      <c r="AN94" s="165"/>
    </row>
    <row r="95" spans="1:40" s="194" customFormat="1">
      <c r="N95" s="193"/>
      <c r="O95" s="193"/>
      <c r="S95" s="193"/>
      <c r="AJ95" s="210"/>
      <c r="AK95" s="164"/>
      <c r="AL95" s="164"/>
      <c r="AM95" s="165"/>
      <c r="AN95" s="165"/>
    </row>
    <row r="96" spans="1:40" s="194" customFormat="1">
      <c r="A96" s="706" t="s">
        <v>196</v>
      </c>
      <c r="B96" s="706"/>
      <c r="C96" s="706"/>
      <c r="D96" s="706"/>
      <c r="E96" s="706"/>
      <c r="F96" s="706"/>
      <c r="G96" s="706"/>
      <c r="H96" s="706"/>
      <c r="I96" s="706"/>
      <c r="J96" s="706"/>
      <c r="K96" s="706"/>
      <c r="L96" s="706"/>
      <c r="M96" s="706"/>
      <c r="N96" s="706"/>
      <c r="O96" s="706"/>
      <c r="P96" s="706"/>
      <c r="Q96" s="706"/>
      <c r="R96" s="706"/>
      <c r="S96" s="706"/>
      <c r="T96" s="706"/>
      <c r="U96" s="706"/>
      <c r="V96" s="706"/>
      <c r="W96" s="706"/>
      <c r="X96" s="706"/>
      <c r="Y96" s="706"/>
      <c r="Z96" s="706"/>
      <c r="AA96" s="706"/>
      <c r="AB96" s="706"/>
      <c r="AC96" s="706"/>
      <c r="AD96" s="706"/>
      <c r="AE96" s="706"/>
      <c r="AF96" s="706"/>
      <c r="AG96" s="706"/>
      <c r="AH96" s="706"/>
      <c r="AI96" s="706"/>
      <c r="AJ96" s="210"/>
      <c r="AK96" s="164"/>
      <c r="AL96" s="164"/>
      <c r="AM96" s="165"/>
      <c r="AN96" s="165"/>
    </row>
    <row r="97" spans="1:40" s="194" customFormat="1">
      <c r="N97" s="193"/>
      <c r="O97" s="193"/>
      <c r="S97" s="193"/>
      <c r="AJ97" s="210" t="s">
        <v>155</v>
      </c>
      <c r="AK97" s="164"/>
      <c r="AL97" s="164"/>
      <c r="AM97" s="165"/>
      <c r="AN97" s="165"/>
    </row>
    <row r="98" spans="1:40" s="194" customFormat="1">
      <c r="A98" s="194" t="s">
        <v>197</v>
      </c>
      <c r="B98" s="796">
        <f>AJ98</f>
        <v>0</v>
      </c>
      <c r="C98" s="796"/>
      <c r="D98" s="706" t="s">
        <v>2</v>
      </c>
      <c r="E98" s="706"/>
      <c r="N98" s="193"/>
      <c r="O98" s="193"/>
      <c r="S98" s="193"/>
      <c r="AJ98" s="210">
        <v>0</v>
      </c>
      <c r="AK98" s="164"/>
      <c r="AL98" s="164"/>
      <c r="AM98" s="165"/>
      <c r="AN98" s="165"/>
    </row>
    <row r="99" spans="1:40" s="194" customFormat="1">
      <c r="N99" s="193"/>
      <c r="O99" s="193"/>
      <c r="S99" s="193"/>
      <c r="AJ99" s="209"/>
      <c r="AK99" s="164"/>
      <c r="AL99" s="164"/>
      <c r="AM99" s="165"/>
      <c r="AN99" s="165"/>
    </row>
    <row r="100" spans="1:40" s="194" customFormat="1">
      <c r="N100" s="193"/>
      <c r="O100" s="193"/>
      <c r="S100" s="193"/>
      <c r="AJ100" s="209"/>
      <c r="AK100" s="164"/>
      <c r="AL100" s="164"/>
      <c r="AM100" s="165"/>
      <c r="AN100" s="165"/>
    </row>
    <row r="101" spans="1:40">
      <c r="A101" s="755" t="s">
        <v>142</v>
      </c>
      <c r="B101" s="756"/>
      <c r="C101" s="756"/>
      <c r="D101" s="756"/>
      <c r="E101" s="756"/>
      <c r="F101" s="756"/>
      <c r="G101" s="756"/>
      <c r="H101" s="756"/>
      <c r="I101" s="756"/>
      <c r="J101" s="756"/>
      <c r="K101" s="756"/>
      <c r="L101" s="756"/>
      <c r="M101" s="756"/>
      <c r="N101" s="756"/>
      <c r="O101" s="756"/>
      <c r="P101" s="756"/>
      <c r="Q101" s="756"/>
      <c r="R101" s="756"/>
      <c r="S101" s="756"/>
      <c r="T101" s="756"/>
      <c r="U101" s="756"/>
      <c r="V101" s="756"/>
      <c r="W101" s="756"/>
      <c r="X101" s="756"/>
      <c r="Y101" s="756"/>
      <c r="Z101" s="756"/>
      <c r="AA101" s="756"/>
      <c r="AB101" s="756"/>
      <c r="AC101" s="756"/>
      <c r="AD101" s="756"/>
      <c r="AE101" s="756"/>
      <c r="AF101" s="756"/>
      <c r="AG101" s="756"/>
      <c r="AH101" s="756"/>
      <c r="AI101" s="757"/>
      <c r="AJ101" s="148"/>
      <c r="AK101" s="141"/>
      <c r="AL101" s="141"/>
      <c r="AM101" s="149"/>
      <c r="AN101" s="149"/>
    </row>
    <row r="102" spans="1:40">
      <c r="AJ102" s="148"/>
      <c r="AK102" s="141"/>
      <c r="AL102" s="141"/>
      <c r="AM102" s="149"/>
      <c r="AN102" s="149"/>
    </row>
    <row r="103" spans="1:40">
      <c r="A103" s="763" t="s">
        <v>143</v>
      </c>
      <c r="B103" s="763"/>
      <c r="C103" s="763"/>
      <c r="D103" s="763"/>
      <c r="E103" s="763"/>
      <c r="F103" s="763"/>
      <c r="G103" s="763"/>
      <c r="H103" s="763"/>
      <c r="I103" s="763"/>
      <c r="J103" s="763"/>
      <c r="K103" s="763"/>
      <c r="L103" s="763"/>
      <c r="M103" s="763"/>
      <c r="N103" s="763"/>
      <c r="O103" s="763"/>
      <c r="P103" s="763"/>
      <c r="Q103" s="763"/>
      <c r="R103" s="763"/>
      <c r="S103" s="763"/>
      <c r="T103" s="763"/>
      <c r="U103" s="763"/>
      <c r="V103" s="763"/>
      <c r="W103" s="763"/>
      <c r="X103" s="763"/>
      <c r="Y103" s="763"/>
      <c r="Z103" s="763"/>
      <c r="AA103" s="763"/>
      <c r="AB103" s="763"/>
      <c r="AC103" s="763"/>
      <c r="AD103" s="763"/>
      <c r="AE103" s="763"/>
      <c r="AF103" s="763"/>
      <c r="AG103" s="763"/>
      <c r="AH103" s="763"/>
      <c r="AI103" s="763"/>
      <c r="AJ103" s="148"/>
      <c r="AK103" s="141"/>
      <c r="AL103" s="141"/>
      <c r="AM103" s="149"/>
      <c r="AN103" s="149"/>
    </row>
    <row r="104" spans="1:40">
      <c r="AJ104" s="148"/>
      <c r="AK104" s="141"/>
      <c r="AL104" s="141"/>
      <c r="AM104" s="149"/>
      <c r="AN104" s="149"/>
    </row>
    <row r="105" spans="1:40">
      <c r="A105" s="764" t="s">
        <v>144</v>
      </c>
      <c r="B105" s="764"/>
      <c r="C105" s="764"/>
      <c r="D105" s="764"/>
      <c r="E105" s="764"/>
      <c r="F105" s="764"/>
      <c r="G105" s="764"/>
      <c r="H105" s="764"/>
      <c r="I105" s="764"/>
      <c r="J105" s="764"/>
      <c r="K105" s="764"/>
      <c r="L105" s="764"/>
      <c r="M105" s="764"/>
      <c r="N105" s="764"/>
      <c r="O105" s="764"/>
      <c r="P105" s="764"/>
      <c r="Q105" s="764"/>
      <c r="R105" s="764"/>
      <c r="S105" s="764"/>
      <c r="T105" s="764"/>
      <c r="U105" s="764"/>
      <c r="V105" s="764"/>
      <c r="W105" s="764"/>
      <c r="X105" s="764"/>
      <c r="Y105" s="764"/>
      <c r="Z105" s="764"/>
      <c r="AA105" s="764"/>
      <c r="AB105" s="764"/>
      <c r="AC105" s="764"/>
      <c r="AD105" s="764"/>
      <c r="AE105" s="764"/>
      <c r="AF105" s="764"/>
      <c r="AG105" s="764"/>
      <c r="AH105" s="764"/>
      <c r="AI105" s="764"/>
      <c r="AJ105" s="148"/>
      <c r="AK105" s="141"/>
      <c r="AL105" s="141"/>
      <c r="AM105" s="149"/>
      <c r="AN105" s="149"/>
    </row>
    <row r="106" spans="1:40">
      <c r="AJ106" s="148" t="s">
        <v>145</v>
      </c>
      <c r="AK106" s="141" t="s">
        <v>146</v>
      </c>
      <c r="AL106" s="141" t="s">
        <v>147</v>
      </c>
      <c r="AM106" s="149"/>
      <c r="AN106" s="149"/>
    </row>
    <row r="107" spans="1:40">
      <c r="A107" s="143" t="s">
        <v>113</v>
      </c>
      <c r="B107" s="766">
        <f>B26</f>
        <v>0</v>
      </c>
      <c r="C107" s="766"/>
      <c r="D107" s="766"/>
      <c r="E107" s="143" t="s">
        <v>1</v>
      </c>
      <c r="F107" s="67" t="s">
        <v>114</v>
      </c>
      <c r="G107" s="766">
        <f>G26</f>
        <v>8</v>
      </c>
      <c r="H107" s="766"/>
      <c r="I107" s="143" t="s">
        <v>1</v>
      </c>
      <c r="J107" s="67" t="s">
        <v>139</v>
      </c>
      <c r="K107" s="68" t="s">
        <v>126</v>
      </c>
      <c r="L107" s="766">
        <f>AJ107*AK107</f>
        <v>0</v>
      </c>
      <c r="M107" s="766"/>
      <c r="N107" s="105" t="s">
        <v>0</v>
      </c>
      <c r="O107" s="105" t="s">
        <v>114</v>
      </c>
      <c r="P107" s="766">
        <f>AL107</f>
        <v>0</v>
      </c>
      <c r="Q107" s="766"/>
      <c r="R107" s="143" t="s">
        <v>128</v>
      </c>
      <c r="AJ107" s="148">
        <v>0</v>
      </c>
      <c r="AK107" s="141">
        <v>0</v>
      </c>
      <c r="AL107" s="141">
        <v>0</v>
      </c>
      <c r="AM107" s="149"/>
      <c r="AN107" s="149"/>
    </row>
    <row r="108" spans="1:40">
      <c r="A108" s="143" t="s">
        <v>113</v>
      </c>
      <c r="B108" s="766">
        <f>(B107*G107)-(L107*P107)</f>
        <v>0</v>
      </c>
      <c r="C108" s="766"/>
      <c r="D108" s="766"/>
      <c r="E108" s="143" t="s">
        <v>0</v>
      </c>
      <c r="AJ108" s="148"/>
      <c r="AK108" s="141"/>
      <c r="AL108" s="141"/>
      <c r="AM108" s="149"/>
      <c r="AN108" s="149"/>
    </row>
    <row r="109" spans="1:40">
      <c r="AJ109" s="148"/>
      <c r="AK109" s="141"/>
      <c r="AL109" s="141"/>
      <c r="AM109" s="149"/>
      <c r="AN109" s="149"/>
    </row>
    <row r="110" spans="1:40">
      <c r="AJ110" s="148"/>
      <c r="AK110" s="141"/>
      <c r="AL110" s="141"/>
      <c r="AM110" s="149"/>
      <c r="AN110" s="149"/>
    </row>
    <row r="111" spans="1:40" ht="15" customHeight="1">
      <c r="A111" s="773" t="s">
        <v>148</v>
      </c>
      <c r="B111" s="773"/>
      <c r="C111" s="773"/>
      <c r="D111" s="773"/>
      <c r="E111" s="773"/>
      <c r="F111" s="773"/>
      <c r="G111" s="773"/>
      <c r="H111" s="773"/>
      <c r="I111" s="773"/>
      <c r="J111" s="773"/>
      <c r="K111" s="773"/>
      <c r="L111" s="773"/>
      <c r="M111" s="773"/>
      <c r="N111" s="773"/>
      <c r="O111" s="773"/>
      <c r="P111" s="773"/>
      <c r="Q111" s="773"/>
      <c r="R111" s="773"/>
      <c r="S111" s="773"/>
      <c r="T111" s="773"/>
      <c r="U111" s="773"/>
      <c r="V111" s="773"/>
      <c r="W111" s="773"/>
      <c r="X111" s="773"/>
      <c r="Y111" s="773"/>
      <c r="Z111" s="773"/>
      <c r="AA111" s="773"/>
      <c r="AB111" s="773"/>
      <c r="AC111" s="773"/>
      <c r="AD111" s="773"/>
      <c r="AE111" s="773"/>
      <c r="AF111" s="773"/>
      <c r="AG111" s="773"/>
      <c r="AH111" s="773"/>
      <c r="AI111" s="773"/>
      <c r="AJ111" s="148"/>
      <c r="AK111" s="141"/>
      <c r="AL111" s="141"/>
      <c r="AM111" s="149"/>
      <c r="AN111" s="149"/>
    </row>
    <row r="112" spans="1:40">
      <c r="AJ112" s="148"/>
      <c r="AK112" s="141"/>
      <c r="AL112" s="141"/>
      <c r="AM112" s="149"/>
      <c r="AN112" s="149"/>
    </row>
    <row r="113" spans="1:40">
      <c r="A113" s="764" t="s">
        <v>173</v>
      </c>
      <c r="B113" s="764"/>
      <c r="C113" s="764"/>
      <c r="D113" s="764"/>
      <c r="E113" s="764"/>
      <c r="F113" s="764"/>
      <c r="G113" s="764"/>
      <c r="H113" s="764"/>
      <c r="I113" s="764"/>
      <c r="J113" s="764"/>
      <c r="K113" s="764"/>
      <c r="L113" s="764"/>
      <c r="M113" s="764"/>
      <c r="N113" s="764"/>
      <c r="O113" s="764"/>
      <c r="P113" s="764"/>
      <c r="Q113" s="764"/>
      <c r="R113" s="764"/>
      <c r="S113" s="764"/>
      <c r="T113" s="764"/>
      <c r="U113" s="764"/>
      <c r="V113" s="764"/>
      <c r="W113" s="764"/>
      <c r="X113" s="764"/>
      <c r="Y113" s="764"/>
      <c r="Z113" s="764"/>
      <c r="AA113" s="764"/>
      <c r="AB113" s="764"/>
      <c r="AC113" s="764"/>
      <c r="AD113" s="764"/>
      <c r="AE113" s="764"/>
      <c r="AF113" s="764"/>
      <c r="AG113" s="764"/>
      <c r="AH113" s="764"/>
      <c r="AI113" s="764"/>
      <c r="AJ113" s="148"/>
      <c r="AK113" s="141"/>
      <c r="AL113" s="141"/>
      <c r="AM113" s="149"/>
      <c r="AN113" s="149"/>
    </row>
    <row r="114" spans="1:40">
      <c r="A114" s="764" t="s">
        <v>174</v>
      </c>
      <c r="B114" s="764"/>
      <c r="C114" s="764"/>
      <c r="D114" s="764"/>
      <c r="E114" s="764"/>
      <c r="F114" s="764"/>
      <c r="G114" s="764"/>
      <c r="H114" s="764"/>
      <c r="I114" s="764"/>
      <c r="J114" s="764"/>
      <c r="K114" s="764"/>
      <c r="L114" s="764"/>
      <c r="M114" s="764"/>
      <c r="N114" s="764"/>
      <c r="O114" s="764"/>
      <c r="P114" s="764"/>
      <c r="Q114" s="764"/>
      <c r="R114" s="764"/>
      <c r="S114" s="764"/>
      <c r="T114" s="764"/>
      <c r="U114" s="764"/>
      <c r="V114" s="764"/>
      <c r="W114" s="764"/>
      <c r="X114" s="764"/>
      <c r="Y114" s="764"/>
      <c r="Z114" s="764"/>
      <c r="AA114" s="764"/>
      <c r="AB114" s="764"/>
      <c r="AC114" s="764"/>
      <c r="AD114" s="764"/>
      <c r="AE114" s="764"/>
      <c r="AF114" s="764"/>
      <c r="AG114" s="764"/>
      <c r="AH114" s="764"/>
      <c r="AI114" s="764"/>
      <c r="AJ114" s="148"/>
      <c r="AK114" s="141"/>
      <c r="AL114" s="141"/>
      <c r="AM114" s="149"/>
      <c r="AN114" s="149"/>
    </row>
    <row r="115" spans="1:40">
      <c r="AJ115" s="792" t="s">
        <v>149</v>
      </c>
      <c r="AK115" s="792"/>
      <c r="AL115" s="141"/>
      <c r="AM115" s="793" t="s">
        <v>150</v>
      </c>
      <c r="AN115" s="793"/>
    </row>
    <row r="116" spans="1:40">
      <c r="A116" s="143" t="s">
        <v>151</v>
      </c>
      <c r="B116" s="766">
        <f>B26</f>
        <v>0</v>
      </c>
      <c r="C116" s="766"/>
      <c r="D116" s="766"/>
      <c r="E116" s="143" t="s">
        <v>1</v>
      </c>
      <c r="F116" s="67" t="s">
        <v>114</v>
      </c>
      <c r="G116" s="762">
        <v>2</v>
      </c>
      <c r="H116" s="762"/>
      <c r="I116" s="67" t="s">
        <v>139</v>
      </c>
      <c r="J116" s="68" t="s">
        <v>126</v>
      </c>
      <c r="K116" s="766">
        <f>G26</f>
        <v>8</v>
      </c>
      <c r="L116" s="766"/>
      <c r="M116" s="143" t="s">
        <v>1</v>
      </c>
      <c r="N116" s="150" t="s">
        <v>114</v>
      </c>
      <c r="O116" s="766">
        <f>AJ116</f>
        <v>0</v>
      </c>
      <c r="P116" s="766"/>
      <c r="Q116" s="143" t="s">
        <v>128</v>
      </c>
      <c r="R116" s="67" t="s">
        <v>127</v>
      </c>
      <c r="S116" s="766">
        <f>G107*AM116</f>
        <v>0</v>
      </c>
      <c r="T116" s="766"/>
      <c r="AJ116" s="148">
        <v>0</v>
      </c>
      <c r="AK116" s="141"/>
      <c r="AL116" s="141"/>
      <c r="AM116" s="141">
        <v>0</v>
      </c>
      <c r="AN116" s="149"/>
    </row>
    <row r="117" spans="1:40">
      <c r="A117" s="143" t="s">
        <v>151</v>
      </c>
      <c r="B117" s="766">
        <f>(B116*G116)-(K116*O116)+S116</f>
        <v>0</v>
      </c>
      <c r="C117" s="766"/>
      <c r="D117" s="766"/>
      <c r="E117" s="143" t="s">
        <v>1</v>
      </c>
      <c r="AJ117" s="148"/>
      <c r="AK117" s="141"/>
      <c r="AL117" s="141"/>
      <c r="AM117" s="149"/>
      <c r="AN117" s="149"/>
    </row>
    <row r="118" spans="1:40">
      <c r="N118" s="151"/>
      <c r="O118" s="151"/>
      <c r="AJ118" s="148"/>
      <c r="AK118" s="141"/>
      <c r="AL118" s="141"/>
      <c r="AM118" s="149"/>
      <c r="AN118" s="149"/>
    </row>
    <row r="119" spans="1:40">
      <c r="AJ119" s="148"/>
      <c r="AK119" s="141"/>
      <c r="AL119" s="141"/>
      <c r="AM119" s="149"/>
      <c r="AN119" s="149"/>
    </row>
    <row r="120" spans="1:40">
      <c r="A120" s="763" t="s">
        <v>166</v>
      </c>
      <c r="B120" s="763"/>
      <c r="C120" s="763"/>
      <c r="D120" s="763"/>
      <c r="E120" s="763"/>
      <c r="F120" s="763"/>
      <c r="G120" s="763"/>
      <c r="H120" s="763"/>
      <c r="I120" s="763"/>
      <c r="J120" s="763"/>
      <c r="K120" s="763"/>
      <c r="L120" s="763"/>
      <c r="M120" s="763"/>
      <c r="N120" s="763"/>
      <c r="O120" s="763"/>
      <c r="P120" s="763"/>
      <c r="Q120" s="763"/>
      <c r="R120" s="763"/>
      <c r="S120" s="763"/>
      <c r="T120" s="763"/>
      <c r="U120" s="763"/>
      <c r="V120" s="763"/>
      <c r="W120" s="763"/>
      <c r="X120" s="763"/>
      <c r="Y120" s="763"/>
      <c r="Z120" s="763"/>
      <c r="AA120" s="763"/>
      <c r="AB120" s="763"/>
      <c r="AC120" s="763"/>
      <c r="AD120" s="763"/>
      <c r="AE120" s="763"/>
      <c r="AF120" s="763"/>
      <c r="AG120" s="763"/>
      <c r="AH120" s="763"/>
      <c r="AI120" s="763"/>
      <c r="AJ120" s="148"/>
      <c r="AK120" s="141"/>
      <c r="AL120" s="141"/>
      <c r="AM120" s="149"/>
      <c r="AN120" s="149"/>
    </row>
    <row r="121" spans="1:40">
      <c r="AJ121" s="148"/>
      <c r="AK121" s="141"/>
      <c r="AL121" s="141"/>
      <c r="AM121" s="149"/>
      <c r="AN121" s="149"/>
    </row>
    <row r="122" spans="1:40">
      <c r="A122" s="764" t="s">
        <v>175</v>
      </c>
      <c r="B122" s="764"/>
      <c r="C122" s="764"/>
      <c r="D122" s="764"/>
      <c r="E122" s="764"/>
      <c r="F122" s="764"/>
      <c r="G122" s="764"/>
      <c r="H122" s="764"/>
      <c r="I122" s="764"/>
      <c r="J122" s="764"/>
      <c r="K122" s="764"/>
      <c r="L122" s="764"/>
      <c r="M122" s="764"/>
      <c r="N122" s="764"/>
      <c r="O122" s="764"/>
      <c r="P122" s="764"/>
      <c r="Q122" s="764"/>
      <c r="R122" s="764"/>
      <c r="S122" s="764"/>
      <c r="T122" s="764"/>
      <c r="U122" s="764"/>
      <c r="V122" s="764"/>
      <c r="W122" s="764"/>
      <c r="X122" s="764"/>
      <c r="Y122" s="764"/>
      <c r="Z122" s="764"/>
      <c r="AA122" s="764"/>
      <c r="AB122" s="764"/>
      <c r="AC122" s="764"/>
      <c r="AD122" s="764"/>
      <c r="AE122" s="764"/>
      <c r="AF122" s="764"/>
      <c r="AG122" s="764"/>
      <c r="AH122" s="764"/>
      <c r="AI122" s="764"/>
      <c r="AJ122" s="148"/>
      <c r="AK122" s="141"/>
      <c r="AL122" s="141"/>
      <c r="AM122" s="149"/>
      <c r="AN122" s="149"/>
    </row>
    <row r="123" spans="1:40">
      <c r="A123" s="764" t="s">
        <v>176</v>
      </c>
      <c r="B123" s="764"/>
      <c r="C123" s="764"/>
      <c r="D123" s="764"/>
      <c r="E123" s="764"/>
      <c r="F123" s="764"/>
      <c r="G123" s="764"/>
      <c r="H123" s="764"/>
      <c r="I123" s="764"/>
      <c r="J123" s="764"/>
      <c r="K123" s="764"/>
      <c r="L123" s="764"/>
      <c r="M123" s="764"/>
      <c r="N123" s="764"/>
      <c r="O123" s="764"/>
      <c r="P123" s="764"/>
      <c r="Q123" s="764"/>
      <c r="R123" s="764"/>
      <c r="S123" s="764"/>
      <c r="T123" s="764"/>
      <c r="U123" s="764"/>
      <c r="V123" s="764"/>
      <c r="W123" s="764"/>
      <c r="X123" s="764"/>
      <c r="Y123" s="764"/>
      <c r="Z123" s="764"/>
      <c r="AA123" s="764"/>
      <c r="AB123" s="764"/>
      <c r="AC123" s="764"/>
      <c r="AD123" s="764"/>
      <c r="AE123" s="764"/>
      <c r="AF123" s="764"/>
      <c r="AG123" s="764"/>
      <c r="AH123" s="764"/>
      <c r="AI123" s="764"/>
      <c r="AJ123" s="148"/>
      <c r="AK123" s="141"/>
      <c r="AL123" s="141"/>
      <c r="AM123" s="149"/>
      <c r="AN123" s="149"/>
    </row>
    <row r="124" spans="1:40">
      <c r="AJ124" s="148"/>
      <c r="AK124" s="141"/>
      <c r="AL124" s="141"/>
      <c r="AM124" s="149"/>
      <c r="AN124" s="149"/>
    </row>
    <row r="125" spans="1:40">
      <c r="A125" s="143" t="s">
        <v>152</v>
      </c>
      <c r="B125" s="766">
        <f>B116</f>
        <v>0</v>
      </c>
      <c r="C125" s="766"/>
      <c r="D125" s="766"/>
      <c r="E125" s="143" t="s">
        <v>1</v>
      </c>
      <c r="F125" s="67" t="s">
        <v>114</v>
      </c>
      <c r="G125" s="766">
        <f>K26</f>
        <v>1.5</v>
      </c>
      <c r="H125" s="766"/>
      <c r="I125" s="143" t="s">
        <v>1</v>
      </c>
      <c r="J125" s="67" t="s">
        <v>114</v>
      </c>
      <c r="K125" s="766">
        <v>2</v>
      </c>
      <c r="L125" s="766"/>
      <c r="M125" s="67" t="s">
        <v>139</v>
      </c>
      <c r="N125" s="146" t="s">
        <v>126</v>
      </c>
      <c r="O125" s="766">
        <f>G107</f>
        <v>8</v>
      </c>
      <c r="P125" s="766"/>
      <c r="Q125" s="143" t="s">
        <v>1</v>
      </c>
      <c r="R125" s="67" t="s">
        <v>114</v>
      </c>
      <c r="S125" s="766">
        <f>K26</f>
        <v>1.5</v>
      </c>
      <c r="T125" s="766"/>
      <c r="U125" s="143" t="s">
        <v>1</v>
      </c>
      <c r="V125" s="67" t="s">
        <v>114</v>
      </c>
      <c r="W125" s="766">
        <v>0</v>
      </c>
      <c r="X125" s="766"/>
      <c r="Y125" s="143" t="s">
        <v>128</v>
      </c>
      <c r="Z125" s="67" t="s">
        <v>139</v>
      </c>
      <c r="AA125" s="67" t="s">
        <v>126</v>
      </c>
      <c r="AB125" s="183">
        <f>AJ133</f>
        <v>0</v>
      </c>
      <c r="AC125" s="67" t="s">
        <v>114</v>
      </c>
      <c r="AD125" s="765">
        <v>8.85</v>
      </c>
      <c r="AE125" s="765"/>
      <c r="AF125" s="67" t="s">
        <v>128</v>
      </c>
      <c r="AJ125" s="148"/>
      <c r="AK125" s="141"/>
      <c r="AL125" s="141"/>
      <c r="AM125" s="149"/>
      <c r="AN125" s="149"/>
    </row>
    <row r="126" spans="1:40">
      <c r="A126" s="143" t="s">
        <v>113</v>
      </c>
      <c r="B126" s="797">
        <f>(B125*G125*K125)-(O125*S125*W125)-(AB125*AD125)</f>
        <v>0</v>
      </c>
      <c r="C126" s="797"/>
      <c r="D126" s="797"/>
      <c r="E126" s="143" t="s">
        <v>0</v>
      </c>
      <c r="AJ126" s="148"/>
      <c r="AK126" s="141"/>
      <c r="AL126" s="141"/>
      <c r="AM126" s="149"/>
      <c r="AN126" s="149"/>
    </row>
    <row r="127" spans="1:40">
      <c r="AJ127" s="148"/>
      <c r="AK127" s="141"/>
      <c r="AL127" s="141"/>
      <c r="AM127" s="149"/>
      <c r="AN127" s="149"/>
    </row>
    <row r="128" spans="1:40">
      <c r="AJ128" s="148"/>
      <c r="AK128" s="141"/>
      <c r="AL128" s="141"/>
      <c r="AM128" s="149"/>
      <c r="AN128" s="149"/>
    </row>
    <row r="129" spans="1:40">
      <c r="A129" s="763" t="s">
        <v>153</v>
      </c>
      <c r="B129" s="763"/>
      <c r="C129" s="763"/>
      <c r="D129" s="763"/>
      <c r="E129" s="763"/>
      <c r="F129" s="763"/>
      <c r="G129" s="763"/>
      <c r="H129" s="763"/>
      <c r="I129" s="763"/>
      <c r="J129" s="763"/>
      <c r="K129" s="763"/>
      <c r="L129" s="763"/>
      <c r="M129" s="763"/>
      <c r="N129" s="763"/>
      <c r="O129" s="763"/>
      <c r="P129" s="763"/>
      <c r="Q129" s="763"/>
      <c r="R129" s="763"/>
      <c r="S129" s="763"/>
      <c r="T129" s="763"/>
      <c r="U129" s="763"/>
      <c r="V129" s="763"/>
      <c r="W129" s="763"/>
      <c r="X129" s="763"/>
      <c r="Y129" s="763"/>
      <c r="Z129" s="763"/>
      <c r="AA129" s="763"/>
      <c r="AB129" s="763"/>
      <c r="AC129" s="763"/>
      <c r="AD129" s="763"/>
      <c r="AE129" s="763"/>
      <c r="AF129" s="763"/>
      <c r="AG129" s="763"/>
      <c r="AH129" s="763"/>
      <c r="AI129" s="763"/>
      <c r="AJ129" s="148"/>
      <c r="AK129" s="141"/>
      <c r="AL129" s="141"/>
      <c r="AM129" s="149"/>
      <c r="AN129" s="149"/>
    </row>
    <row r="130" spans="1:40">
      <c r="AJ130" s="148"/>
      <c r="AK130" s="141"/>
      <c r="AL130" s="141"/>
      <c r="AM130" s="149"/>
      <c r="AN130" s="149"/>
    </row>
    <row r="131" spans="1:40">
      <c r="A131" s="764" t="s">
        <v>154</v>
      </c>
      <c r="B131" s="764"/>
      <c r="C131" s="764"/>
      <c r="D131" s="764"/>
      <c r="E131" s="764"/>
      <c r="F131" s="764"/>
      <c r="G131" s="764"/>
      <c r="H131" s="764"/>
      <c r="I131" s="764"/>
      <c r="J131" s="764"/>
      <c r="K131" s="764"/>
      <c r="L131" s="764"/>
      <c r="M131" s="764"/>
      <c r="N131" s="764"/>
      <c r="O131" s="764"/>
      <c r="P131" s="764"/>
      <c r="Q131" s="764"/>
      <c r="R131" s="764"/>
      <c r="S131" s="764"/>
      <c r="T131" s="764"/>
      <c r="U131" s="764"/>
      <c r="V131" s="764"/>
      <c r="W131" s="764"/>
      <c r="X131" s="764"/>
      <c r="Y131" s="764"/>
      <c r="Z131" s="764"/>
      <c r="AA131" s="764"/>
      <c r="AB131" s="764"/>
      <c r="AC131" s="764"/>
      <c r="AD131" s="764"/>
      <c r="AE131" s="764"/>
      <c r="AF131" s="764"/>
      <c r="AG131" s="764"/>
      <c r="AH131" s="764"/>
      <c r="AI131" s="764"/>
      <c r="AJ131" s="148"/>
      <c r="AK131" s="141"/>
      <c r="AL131" s="141"/>
      <c r="AM131" s="149"/>
      <c r="AN131" s="149"/>
    </row>
    <row r="132" spans="1:40">
      <c r="AJ132" s="148" t="s">
        <v>155</v>
      </c>
      <c r="AK132" s="141"/>
      <c r="AL132" s="141"/>
      <c r="AM132" s="149"/>
      <c r="AN132" s="149"/>
    </row>
    <row r="133" spans="1:40">
      <c r="A133" s="143" t="s">
        <v>119</v>
      </c>
      <c r="B133" s="766">
        <f>AJ133</f>
        <v>0</v>
      </c>
      <c r="C133" s="766"/>
      <c r="D133" s="764" t="s">
        <v>2</v>
      </c>
      <c r="E133" s="764"/>
      <c r="AJ133" s="148">
        <v>0</v>
      </c>
      <c r="AK133" s="141"/>
      <c r="AL133" s="141"/>
      <c r="AM133" s="149"/>
      <c r="AN133" s="149"/>
    </row>
    <row r="134" spans="1:40">
      <c r="AJ134" s="148"/>
      <c r="AK134" s="141"/>
      <c r="AL134" s="141"/>
      <c r="AM134" s="149"/>
      <c r="AN134" s="149"/>
    </row>
    <row r="135" spans="1:40">
      <c r="AJ135" s="148"/>
      <c r="AK135" s="141"/>
      <c r="AL135" s="141"/>
      <c r="AM135" s="149"/>
      <c r="AN135" s="149"/>
    </row>
    <row r="136" spans="1:40">
      <c r="A136" s="763" t="s">
        <v>156</v>
      </c>
      <c r="B136" s="763"/>
      <c r="C136" s="763"/>
      <c r="D136" s="763"/>
      <c r="E136" s="763"/>
      <c r="F136" s="763"/>
      <c r="G136" s="763"/>
      <c r="H136" s="763"/>
      <c r="I136" s="763"/>
      <c r="J136" s="763"/>
      <c r="K136" s="763"/>
      <c r="L136" s="763"/>
      <c r="M136" s="763"/>
      <c r="N136" s="763"/>
      <c r="O136" s="763"/>
      <c r="P136" s="763"/>
      <c r="Q136" s="763"/>
      <c r="R136" s="763"/>
      <c r="S136" s="763"/>
      <c r="T136" s="763"/>
      <c r="U136" s="763"/>
      <c r="V136" s="763"/>
      <c r="W136" s="763"/>
      <c r="X136" s="763"/>
      <c r="Y136" s="763"/>
      <c r="Z136" s="763"/>
      <c r="AA136" s="763"/>
      <c r="AB136" s="763"/>
      <c r="AC136" s="763"/>
      <c r="AD136" s="763"/>
      <c r="AE136" s="763"/>
      <c r="AF136" s="763"/>
      <c r="AG136" s="763"/>
      <c r="AH136" s="763"/>
      <c r="AI136" s="763"/>
      <c r="AJ136" s="148"/>
      <c r="AK136" s="141"/>
      <c r="AL136" s="141"/>
      <c r="AM136" s="149"/>
      <c r="AN136" s="149"/>
    </row>
    <row r="137" spans="1:40">
      <c r="AJ137" s="148"/>
      <c r="AK137" s="141"/>
      <c r="AL137" s="141"/>
      <c r="AM137" s="149"/>
      <c r="AN137" s="149"/>
    </row>
    <row r="138" spans="1:40">
      <c r="A138" s="764" t="s">
        <v>172</v>
      </c>
      <c r="B138" s="764"/>
      <c r="C138" s="764"/>
      <c r="D138" s="764"/>
      <c r="E138" s="764"/>
      <c r="F138" s="764"/>
      <c r="G138" s="764"/>
      <c r="H138" s="764"/>
      <c r="I138" s="764"/>
      <c r="J138" s="764"/>
      <c r="K138" s="764"/>
      <c r="L138" s="764"/>
      <c r="M138" s="764"/>
      <c r="N138" s="764"/>
      <c r="O138" s="764"/>
      <c r="P138" s="764"/>
      <c r="Q138" s="764"/>
      <c r="R138" s="764"/>
      <c r="S138" s="764"/>
      <c r="T138" s="764"/>
      <c r="U138" s="764"/>
      <c r="V138" s="764"/>
      <c r="W138" s="764"/>
      <c r="X138" s="764"/>
      <c r="Y138" s="764"/>
      <c r="Z138" s="764"/>
      <c r="AA138" s="764"/>
      <c r="AB138" s="764"/>
      <c r="AC138" s="764"/>
      <c r="AD138" s="764"/>
      <c r="AE138" s="764"/>
      <c r="AF138" s="764"/>
      <c r="AG138" s="764"/>
      <c r="AH138" s="764"/>
      <c r="AI138" s="764"/>
      <c r="AJ138" s="148"/>
      <c r="AK138" s="141"/>
      <c r="AL138" s="141"/>
      <c r="AM138" s="149"/>
      <c r="AN138" s="149"/>
    </row>
    <row r="139" spans="1:40">
      <c r="AJ139" s="148"/>
      <c r="AK139" s="141"/>
      <c r="AL139" s="141"/>
      <c r="AM139" s="149"/>
      <c r="AN139" s="149"/>
    </row>
    <row r="140" spans="1:40">
      <c r="A140" s="143" t="s">
        <v>113</v>
      </c>
      <c r="B140" s="766">
        <f>B117</f>
        <v>0</v>
      </c>
      <c r="C140" s="766"/>
      <c r="D140" s="766"/>
      <c r="E140" s="143" t="s">
        <v>1</v>
      </c>
      <c r="F140" s="67" t="s">
        <v>114</v>
      </c>
      <c r="G140" s="67" t="s">
        <v>126</v>
      </c>
      <c r="H140" s="766">
        <v>0.15</v>
      </c>
      <c r="I140" s="766"/>
      <c r="J140" s="143" t="s">
        <v>1</v>
      </c>
      <c r="K140" s="143" t="s">
        <v>127</v>
      </c>
      <c r="L140" s="766">
        <v>0.1</v>
      </c>
      <c r="M140" s="766"/>
      <c r="N140" s="105" t="s">
        <v>1</v>
      </c>
      <c r="O140" s="105" t="s">
        <v>128</v>
      </c>
      <c r="P140" s="67"/>
      <c r="Q140" s="766"/>
      <c r="R140" s="766"/>
      <c r="AJ140" s="148"/>
      <c r="AK140" s="141"/>
      <c r="AL140" s="141"/>
      <c r="AM140" s="149"/>
      <c r="AN140" s="149"/>
    </row>
    <row r="141" spans="1:40">
      <c r="A141" s="143" t="s">
        <v>113</v>
      </c>
      <c r="B141" s="766">
        <f>B140*(H140+L140)</f>
        <v>0</v>
      </c>
      <c r="C141" s="766"/>
      <c r="D141" s="766"/>
      <c r="E141" s="143" t="s">
        <v>0</v>
      </c>
      <c r="AJ141" s="148"/>
      <c r="AK141" s="141"/>
      <c r="AL141" s="141"/>
      <c r="AM141" s="149"/>
      <c r="AN141" s="149"/>
    </row>
    <row r="142" spans="1:40">
      <c r="AJ142" s="148"/>
      <c r="AK142" s="141"/>
      <c r="AL142" s="141"/>
      <c r="AM142" s="149"/>
      <c r="AN142" s="149"/>
    </row>
    <row r="143" spans="1:40">
      <c r="AJ143" s="148"/>
      <c r="AK143" s="141"/>
      <c r="AL143" s="141"/>
      <c r="AM143" s="149"/>
      <c r="AN143" s="149"/>
    </row>
    <row r="144" spans="1:40" s="155" customFormat="1" ht="15" customHeight="1">
      <c r="A144" s="773" t="s">
        <v>157</v>
      </c>
      <c r="B144" s="773"/>
      <c r="C144" s="773"/>
      <c r="D144" s="773"/>
      <c r="E144" s="773"/>
      <c r="F144" s="773"/>
      <c r="G144" s="773"/>
      <c r="H144" s="773"/>
      <c r="I144" s="773"/>
      <c r="J144" s="773"/>
      <c r="K144" s="773"/>
      <c r="L144" s="773"/>
      <c r="M144" s="773"/>
      <c r="N144" s="773"/>
      <c r="O144" s="773"/>
      <c r="P144" s="773"/>
      <c r="Q144" s="773"/>
      <c r="R144" s="773"/>
      <c r="S144" s="773"/>
      <c r="T144" s="773"/>
      <c r="U144" s="773"/>
      <c r="V144" s="773"/>
      <c r="W144" s="773"/>
      <c r="X144" s="773"/>
      <c r="Y144" s="773"/>
      <c r="Z144" s="773"/>
      <c r="AA144" s="773"/>
      <c r="AB144" s="773"/>
      <c r="AC144" s="773"/>
      <c r="AD144" s="773"/>
      <c r="AE144" s="773"/>
      <c r="AF144" s="773"/>
      <c r="AG144" s="773"/>
      <c r="AH144" s="773"/>
      <c r="AI144" s="773"/>
      <c r="AJ144" s="152"/>
      <c r="AK144" s="153"/>
      <c r="AL144" s="153"/>
      <c r="AM144" s="154"/>
      <c r="AN144" s="154"/>
    </row>
    <row r="145" spans="1:40">
      <c r="AM145" s="149"/>
      <c r="AN145" s="149"/>
    </row>
    <row r="146" spans="1:40">
      <c r="A146" s="764" t="s">
        <v>158</v>
      </c>
      <c r="B146" s="764"/>
      <c r="C146" s="764"/>
      <c r="D146" s="764"/>
      <c r="E146" s="764"/>
      <c r="F146" s="764"/>
      <c r="G146" s="764"/>
      <c r="H146" s="764"/>
      <c r="I146" s="764"/>
      <c r="J146" s="764"/>
      <c r="K146" s="764"/>
      <c r="L146" s="764"/>
      <c r="M146" s="764"/>
      <c r="N146" s="764"/>
      <c r="O146" s="764"/>
      <c r="P146" s="764"/>
      <c r="Q146" s="764"/>
      <c r="R146" s="764"/>
      <c r="S146" s="764"/>
      <c r="T146" s="764"/>
      <c r="U146" s="764"/>
      <c r="V146" s="764"/>
      <c r="W146" s="764"/>
      <c r="X146" s="764"/>
      <c r="Y146" s="764"/>
      <c r="Z146" s="764"/>
      <c r="AA146" s="764"/>
      <c r="AB146" s="764"/>
      <c r="AC146" s="764"/>
      <c r="AD146" s="764"/>
      <c r="AE146" s="764"/>
      <c r="AF146" s="764"/>
      <c r="AG146" s="764"/>
      <c r="AH146" s="764"/>
      <c r="AI146" s="764"/>
      <c r="AM146" s="149"/>
      <c r="AN146" s="149"/>
    </row>
    <row r="147" spans="1:40">
      <c r="A147" s="764" t="s">
        <v>159</v>
      </c>
      <c r="B147" s="764"/>
      <c r="C147" s="764"/>
      <c r="D147" s="764"/>
      <c r="E147" s="764"/>
      <c r="F147" s="764"/>
      <c r="G147" s="764"/>
      <c r="H147" s="764"/>
      <c r="I147" s="764"/>
      <c r="J147" s="764"/>
      <c r="K147" s="764"/>
      <c r="L147" s="764"/>
      <c r="M147" s="764"/>
      <c r="N147" s="764"/>
      <c r="O147" s="764"/>
      <c r="P147" s="764"/>
      <c r="Q147" s="764"/>
      <c r="R147" s="764"/>
      <c r="S147" s="764"/>
      <c r="T147" s="764"/>
      <c r="U147" s="764"/>
      <c r="V147" s="764"/>
      <c r="W147" s="764"/>
      <c r="X147" s="764"/>
      <c r="Y147" s="764"/>
      <c r="Z147" s="764"/>
      <c r="AA147" s="764"/>
      <c r="AB147" s="764"/>
      <c r="AC147" s="764"/>
      <c r="AD147" s="764"/>
      <c r="AE147" s="764"/>
      <c r="AF147" s="764"/>
      <c r="AG147" s="764"/>
      <c r="AH147" s="764"/>
      <c r="AI147" s="764"/>
      <c r="AM147" s="149"/>
      <c r="AN147" s="149"/>
    </row>
    <row r="148" spans="1:40">
      <c r="AJ148" s="762" t="s">
        <v>160</v>
      </c>
      <c r="AK148" s="762"/>
      <c r="AL148" s="105" t="s">
        <v>161</v>
      </c>
      <c r="AM148" s="149"/>
      <c r="AN148" s="149"/>
    </row>
    <row r="149" spans="1:40">
      <c r="A149" s="143" t="s">
        <v>113</v>
      </c>
      <c r="B149" s="772">
        <f>AJ150</f>
        <v>0</v>
      </c>
      <c r="C149" s="772"/>
      <c r="D149" s="143" t="s">
        <v>2</v>
      </c>
      <c r="F149" s="143" t="s">
        <v>114</v>
      </c>
      <c r="G149" s="762">
        <f>AL150</f>
        <v>0.2</v>
      </c>
      <c r="H149" s="762"/>
      <c r="I149" s="143" t="s">
        <v>162</v>
      </c>
      <c r="AK149" s="150"/>
      <c r="AM149" s="149"/>
      <c r="AN149" s="149"/>
    </row>
    <row r="150" spans="1:40">
      <c r="A150" s="143" t="s">
        <v>163</v>
      </c>
      <c r="B150" s="766">
        <f>B149*G149</f>
        <v>0</v>
      </c>
      <c r="C150" s="766"/>
      <c r="D150" s="764" t="s">
        <v>0</v>
      </c>
      <c r="E150" s="764"/>
      <c r="AJ150" s="150">
        <v>0</v>
      </c>
      <c r="AL150" s="105">
        <f>PI()*0.25^2</f>
        <v>0.2</v>
      </c>
      <c r="AM150" s="149"/>
      <c r="AN150" s="149"/>
    </row>
    <row r="153" spans="1:40">
      <c r="A153" s="763" t="s">
        <v>164</v>
      </c>
      <c r="B153" s="763"/>
      <c r="C153" s="763"/>
      <c r="D153" s="763"/>
      <c r="E153" s="763"/>
      <c r="F153" s="763"/>
      <c r="G153" s="763"/>
      <c r="H153" s="763"/>
      <c r="I153" s="763"/>
      <c r="J153" s="763"/>
      <c r="K153" s="763"/>
      <c r="L153" s="763"/>
      <c r="M153" s="763"/>
      <c r="N153" s="763"/>
      <c r="O153" s="763"/>
      <c r="P153" s="763"/>
      <c r="Q153" s="763"/>
      <c r="R153" s="763"/>
      <c r="S153" s="763"/>
      <c r="T153" s="763"/>
      <c r="U153" s="763"/>
      <c r="V153" s="763"/>
      <c r="W153" s="763"/>
      <c r="X153" s="763"/>
      <c r="Y153" s="763"/>
      <c r="Z153" s="763"/>
      <c r="AA153" s="763"/>
      <c r="AB153" s="763"/>
      <c r="AC153" s="763"/>
      <c r="AD153" s="763"/>
      <c r="AE153" s="763"/>
      <c r="AF153" s="763"/>
      <c r="AG153" s="763"/>
      <c r="AH153" s="763"/>
      <c r="AI153" s="763"/>
    </row>
    <row r="155" spans="1:40">
      <c r="A155" s="764" t="s">
        <v>165</v>
      </c>
      <c r="B155" s="764"/>
      <c r="C155" s="764"/>
      <c r="D155" s="764"/>
      <c r="E155" s="764"/>
      <c r="F155" s="764"/>
      <c r="G155" s="764"/>
      <c r="H155" s="764"/>
      <c r="I155" s="764"/>
      <c r="J155" s="764"/>
      <c r="K155" s="764"/>
      <c r="L155" s="764"/>
      <c r="M155" s="764"/>
      <c r="N155" s="764"/>
      <c r="O155" s="764"/>
      <c r="P155" s="764"/>
      <c r="Q155" s="764"/>
      <c r="R155" s="764"/>
      <c r="S155" s="764"/>
      <c r="T155" s="764"/>
      <c r="U155" s="764"/>
      <c r="V155" s="764"/>
      <c r="W155" s="764"/>
      <c r="X155" s="764"/>
      <c r="Y155" s="764"/>
      <c r="Z155" s="764"/>
      <c r="AA155" s="764"/>
      <c r="AB155" s="764"/>
      <c r="AC155" s="764"/>
      <c r="AD155" s="764"/>
      <c r="AE155" s="764"/>
      <c r="AF155" s="764"/>
      <c r="AG155" s="764"/>
      <c r="AH155" s="764"/>
      <c r="AI155" s="764"/>
    </row>
    <row r="157" spans="1:40">
      <c r="A157" s="143" t="s">
        <v>152</v>
      </c>
      <c r="B157" s="766">
        <f>B27</f>
        <v>0</v>
      </c>
      <c r="C157" s="766"/>
      <c r="D157" s="766"/>
      <c r="E157" s="143" t="s">
        <v>0</v>
      </c>
    </row>
  </sheetData>
  <mergeCells count="112">
    <mergeCell ref="B91:C91"/>
    <mergeCell ref="D91:E91"/>
    <mergeCell ref="A94:AI94"/>
    <mergeCell ref="A96:AI96"/>
    <mergeCell ref="A80:AI80"/>
    <mergeCell ref="A82:AI82"/>
    <mergeCell ref="B84:C84"/>
    <mergeCell ref="D84:E84"/>
    <mergeCell ref="A87:AI87"/>
    <mergeCell ref="B77:C77"/>
    <mergeCell ref="D77:E77"/>
    <mergeCell ref="B150:C150"/>
    <mergeCell ref="D150:E150"/>
    <mergeCell ref="A153:AI153"/>
    <mergeCell ref="A155:AI155"/>
    <mergeCell ref="A120:AI120"/>
    <mergeCell ref="A122:AI122"/>
    <mergeCell ref="A123:AI123"/>
    <mergeCell ref="B125:D125"/>
    <mergeCell ref="G125:H125"/>
    <mergeCell ref="K125:L125"/>
    <mergeCell ref="O125:P125"/>
    <mergeCell ref="S125:T125"/>
    <mergeCell ref="W125:X125"/>
    <mergeCell ref="AD125:AE125"/>
    <mergeCell ref="B117:D117"/>
    <mergeCell ref="B108:D108"/>
    <mergeCell ref="A111:AI111"/>
    <mergeCell ref="A113:AI113"/>
    <mergeCell ref="A114:AI114"/>
    <mergeCell ref="B98:C98"/>
    <mergeCell ref="D98:E98"/>
    <mergeCell ref="A89:AI89"/>
    <mergeCell ref="B157:D157"/>
    <mergeCell ref="A144:AI144"/>
    <mergeCell ref="A146:AI146"/>
    <mergeCell ref="A147:AI147"/>
    <mergeCell ref="AJ148:AK148"/>
    <mergeCell ref="B149:C149"/>
    <mergeCell ref="G149:H149"/>
    <mergeCell ref="B141:D141"/>
    <mergeCell ref="B126:D126"/>
    <mergeCell ref="A129:AI129"/>
    <mergeCell ref="A131:AI131"/>
    <mergeCell ref="B133:C133"/>
    <mergeCell ref="D133:E133"/>
    <mergeCell ref="A136:AI136"/>
    <mergeCell ref="A138:AI138"/>
    <mergeCell ref="B140:D140"/>
    <mergeCell ref="H140:I140"/>
    <mergeCell ref="L140:M140"/>
    <mergeCell ref="Q140:R140"/>
    <mergeCell ref="B116:D116"/>
    <mergeCell ref="G116:H116"/>
    <mergeCell ref="K116:L116"/>
    <mergeCell ref="O116:P116"/>
    <mergeCell ref="S116:T116"/>
    <mergeCell ref="AJ115:AK115"/>
    <mergeCell ref="AM115:AN115"/>
    <mergeCell ref="B58:D58"/>
    <mergeCell ref="A101:AI101"/>
    <mergeCell ref="A103:AI103"/>
    <mergeCell ref="A105:AI105"/>
    <mergeCell ref="B107:D107"/>
    <mergeCell ref="G107:H107"/>
    <mergeCell ref="L107:M107"/>
    <mergeCell ref="P107:Q107"/>
    <mergeCell ref="A60:AG60"/>
    <mergeCell ref="A62:AE62"/>
    <mergeCell ref="B64:D64"/>
    <mergeCell ref="A66:AI66"/>
    <mergeCell ref="A68:AI68"/>
    <mergeCell ref="B70:C70"/>
    <mergeCell ref="D70:E70"/>
    <mergeCell ref="A73:AI73"/>
    <mergeCell ref="A75:AI75"/>
    <mergeCell ref="C57:E57"/>
    <mergeCell ref="H57:I57"/>
    <mergeCell ref="M57:N57"/>
    <mergeCell ref="A38:AI38"/>
    <mergeCell ref="A40:AI40"/>
    <mergeCell ref="B49:D49"/>
    <mergeCell ref="G49:H49"/>
    <mergeCell ref="B50:D50"/>
    <mergeCell ref="A53:AI53"/>
    <mergeCell ref="A55:AI55"/>
    <mergeCell ref="AJ41:AK41"/>
    <mergeCell ref="B42:D42"/>
    <mergeCell ref="A45:AI45"/>
    <mergeCell ref="A47:AI47"/>
    <mergeCell ref="B27:D27"/>
    <mergeCell ref="A29:AI29"/>
    <mergeCell ref="A31:AI31"/>
    <mergeCell ref="A33:AI33"/>
    <mergeCell ref="AJ34:AK34"/>
    <mergeCell ref="B35:D35"/>
    <mergeCell ref="B26:C26"/>
    <mergeCell ref="G26:H26"/>
    <mergeCell ref="K26:L26"/>
    <mergeCell ref="O26:P26"/>
    <mergeCell ref="A2:AI2"/>
    <mergeCell ref="A6:AI6"/>
    <mergeCell ref="A8:AI8"/>
    <mergeCell ref="A10:AI10"/>
    <mergeCell ref="B12:C12"/>
    <mergeCell ref="F12:G12"/>
    <mergeCell ref="J12:K12"/>
    <mergeCell ref="A15:AI15"/>
    <mergeCell ref="A17:AI17"/>
    <mergeCell ref="B19:C19"/>
    <mergeCell ref="A22:AI22"/>
    <mergeCell ref="A24:AI24"/>
  </mergeCells>
  <pageMargins left="0.511811024" right="0.511811024" top="0.78740157499999996" bottom="0.78740157499999996" header="0.31496062000000002" footer="0.31496062000000002"/>
  <pageSetup paperSize="9" scale="64" orientation="portrait" horizontalDpi="4294967293" verticalDpi="4294967293" r:id="rId1"/>
  <rowBreaks count="1" manualBreakCount="1">
    <brk id="79" max="34" man="1"/>
  </rowBreaks>
  <colBreaks count="1" manualBreakCount="1">
    <brk id="3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7">
    <tabColor rgb="FF00B050"/>
  </sheetPr>
  <dimension ref="B1:K44"/>
  <sheetViews>
    <sheetView view="pageBreakPreview" topLeftCell="A29" zoomScale="85" zoomScaleSheetLayoutView="85" workbookViewId="0">
      <selection activeCell="G36" sqref="G36"/>
    </sheetView>
  </sheetViews>
  <sheetFormatPr defaultColWidth="9.140625" defaultRowHeight="15"/>
  <cols>
    <col min="1" max="1" width="2.28515625" style="109" customWidth="1"/>
    <col min="2" max="2" width="8.28515625" style="108" customWidth="1"/>
    <col min="3" max="3" width="13" style="108" customWidth="1"/>
    <col min="4" max="4" width="9.140625" style="108"/>
    <col min="5" max="5" width="60.7109375" style="109" customWidth="1"/>
    <col min="6" max="6" width="9.140625" style="108"/>
    <col min="7" max="8" width="9.140625" style="110"/>
    <col min="9" max="9" width="10.28515625" style="110" customWidth="1"/>
    <col min="10" max="10" width="9.140625" style="109"/>
    <col min="11" max="11" width="9.140625" style="115"/>
    <col min="12" max="16384" width="9.140625" style="109"/>
  </cols>
  <sheetData>
    <row r="1" spans="2:11" ht="18.75">
      <c r="B1" s="776" t="s">
        <v>104</v>
      </c>
      <c r="C1" s="776"/>
      <c r="D1" s="776"/>
      <c r="E1" s="776"/>
      <c r="F1" s="776"/>
      <c r="G1" s="776"/>
      <c r="H1" s="776"/>
      <c r="I1" s="776"/>
    </row>
    <row r="2" spans="2:11" ht="18.75">
      <c r="B2" s="168"/>
      <c r="C2" s="168"/>
      <c r="D2" s="168"/>
      <c r="E2" s="168"/>
      <c r="F2" s="168"/>
      <c r="G2" s="168"/>
      <c r="H2" s="168"/>
      <c r="I2" s="168"/>
    </row>
    <row r="3" spans="2:11">
      <c r="B3" s="777" t="s">
        <v>6</v>
      </c>
      <c r="C3" s="778"/>
      <c r="D3" s="778"/>
      <c r="E3" s="778"/>
      <c r="F3" s="778"/>
      <c r="G3" s="778"/>
      <c r="H3" s="778"/>
      <c r="I3" s="778"/>
    </row>
    <row r="4" spans="2:11">
      <c r="B4" s="777" t="s">
        <v>105</v>
      </c>
      <c r="C4" s="777"/>
      <c r="D4" s="777"/>
      <c r="E4" s="777"/>
      <c r="F4" s="777"/>
      <c r="G4" s="777"/>
      <c r="H4" s="777"/>
      <c r="I4" s="777"/>
    </row>
    <row r="5" spans="2:11" ht="15" customHeight="1">
      <c r="B5" s="779" t="str">
        <f>'PLANILHA GLOBAL'!$B$17:$I$17</f>
        <v>CONTRATO: 1023180-37/2015</v>
      </c>
      <c r="C5" s="779"/>
      <c r="D5" s="779"/>
      <c r="E5" s="779"/>
      <c r="F5" s="779"/>
      <c r="G5" s="779"/>
      <c r="H5" s="779"/>
      <c r="I5" s="779"/>
    </row>
    <row r="6" spans="2:11">
      <c r="B6" s="107" t="s">
        <v>8</v>
      </c>
      <c r="C6" s="775" t="s">
        <v>106</v>
      </c>
      <c r="D6" s="775"/>
      <c r="E6" s="775"/>
      <c r="F6" s="775"/>
      <c r="G6" s="775"/>
      <c r="H6" s="775"/>
      <c r="I6" s="775"/>
    </row>
    <row r="7" spans="2:11">
      <c r="B7" s="107" t="s">
        <v>9</v>
      </c>
      <c r="C7" s="775" t="str">
        <f>'MEMORIAL 3'!A2</f>
        <v>RUA FRANCISCO ALVES DE ARRUDA</v>
      </c>
      <c r="D7" s="775"/>
      <c r="E7" s="775"/>
      <c r="F7" s="775"/>
      <c r="G7" s="775"/>
      <c r="H7" s="775"/>
      <c r="I7" s="775"/>
    </row>
    <row r="8" spans="2:11">
      <c r="H8" s="110" t="s">
        <v>92</v>
      </c>
      <c r="I8" s="111">
        <v>0.87309999999999999</v>
      </c>
    </row>
    <row r="9" spans="2:11" ht="30">
      <c r="B9" s="739" t="s">
        <v>10</v>
      </c>
      <c r="C9" s="739"/>
      <c r="D9" s="739"/>
      <c r="E9" s="112" t="str">
        <f>'PLANILHA GLOBAL'!E21</f>
        <v>Sistema Nacional de Pesquisas de Custos e Índides da Construção Civil - SINAPI / Agosto - 2015</v>
      </c>
      <c r="F9" s="113"/>
      <c r="G9" s="113"/>
      <c r="H9" s="110" t="s">
        <v>11</v>
      </c>
      <c r="I9" s="114">
        <v>0.24229999999999999</v>
      </c>
    </row>
    <row r="11" spans="2:11">
      <c r="B11" s="736" t="s">
        <v>12</v>
      </c>
      <c r="C11" s="736" t="s">
        <v>13</v>
      </c>
      <c r="D11" s="737" t="s">
        <v>14</v>
      </c>
      <c r="E11" s="736" t="s">
        <v>15</v>
      </c>
      <c r="F11" s="736" t="s">
        <v>16</v>
      </c>
      <c r="G11" s="741" t="s">
        <v>17</v>
      </c>
      <c r="H11" s="788" t="s">
        <v>18</v>
      </c>
      <c r="I11" s="788"/>
    </row>
    <row r="12" spans="2:11">
      <c r="B12" s="736"/>
      <c r="C12" s="736"/>
      <c r="D12" s="738"/>
      <c r="E12" s="736"/>
      <c r="F12" s="736"/>
      <c r="G12" s="741"/>
      <c r="H12" s="171" t="s">
        <v>19</v>
      </c>
      <c r="I12" s="170" t="s">
        <v>20</v>
      </c>
    </row>
    <row r="13" spans="2:11">
      <c r="E13" s="118"/>
    </row>
    <row r="14" spans="2:11">
      <c r="B14" s="169" t="s">
        <v>12</v>
      </c>
      <c r="C14" s="169" t="s">
        <v>13</v>
      </c>
      <c r="D14" s="169" t="s">
        <v>21</v>
      </c>
      <c r="E14" s="727" t="s">
        <v>22</v>
      </c>
      <c r="F14" s="727"/>
      <c r="G14" s="727"/>
      <c r="H14" s="727"/>
      <c r="I14" s="170">
        <f>SUM(I15:I17)</f>
        <v>0</v>
      </c>
    </row>
    <row r="15" spans="2:11">
      <c r="B15" s="124" t="s">
        <v>23</v>
      </c>
      <c r="C15" s="124" t="s">
        <v>24</v>
      </c>
      <c r="D15" s="208" t="s">
        <v>25</v>
      </c>
      <c r="E15" s="124" t="s">
        <v>26</v>
      </c>
      <c r="F15" s="208" t="s">
        <v>0</v>
      </c>
      <c r="G15" s="207">
        <f>'MEMORIAL 3'!J12</f>
        <v>0</v>
      </c>
      <c r="H15" s="207">
        <f>ROUND(K15+(K15*$I$9),2)</f>
        <v>253.01</v>
      </c>
      <c r="I15" s="207">
        <f>ROUND(G15*H15,2)</f>
        <v>0</v>
      </c>
      <c r="K15" s="115">
        <f>'PLANILHA GLOBAL'!$K27</f>
        <v>203.66</v>
      </c>
    </row>
    <row r="16" spans="2:11">
      <c r="B16" s="124" t="s">
        <v>23</v>
      </c>
      <c r="C16" s="124" t="s">
        <v>28</v>
      </c>
      <c r="D16" s="208" t="s">
        <v>27</v>
      </c>
      <c r="E16" s="124" t="s">
        <v>30</v>
      </c>
      <c r="F16" s="208" t="s">
        <v>2</v>
      </c>
      <c r="G16" s="207">
        <f>'MEMORIAL 3'!B19</f>
        <v>0</v>
      </c>
      <c r="H16" s="207">
        <f>ROUND(K16+(K16*$I$9),2)</f>
        <v>61.99</v>
      </c>
      <c r="I16" s="207">
        <f>ROUND(G16*H16,2)</f>
        <v>0</v>
      </c>
      <c r="K16" s="115">
        <f>'PLANILHA GLOBAL'!$K28</f>
        <v>49.9</v>
      </c>
    </row>
    <row r="17" spans="2:11" ht="30">
      <c r="B17" s="124" t="s">
        <v>23</v>
      </c>
      <c r="C17" s="208">
        <v>78472</v>
      </c>
      <c r="D17" s="208" t="s">
        <v>29</v>
      </c>
      <c r="E17" s="124" t="s">
        <v>31</v>
      </c>
      <c r="F17" s="208" t="s">
        <v>0</v>
      </c>
      <c r="G17" s="207">
        <f>'MEMORIAL 3'!B27</f>
        <v>0</v>
      </c>
      <c r="H17" s="207">
        <f>ROUND(K17+(K17*$I$9),2)</f>
        <v>0.32</v>
      </c>
      <c r="I17" s="207">
        <f>ROUND(G17*H17,2)</f>
        <v>0</v>
      </c>
      <c r="K17" s="115">
        <f>'PLANILHA GLOBAL'!$K29</f>
        <v>0.26</v>
      </c>
    </row>
    <row r="18" spans="2:11">
      <c r="B18" s="749"/>
      <c r="C18" s="749"/>
      <c r="D18" s="749"/>
      <c r="E18" s="749"/>
      <c r="F18" s="749"/>
      <c r="G18" s="749"/>
      <c r="H18" s="749"/>
      <c r="I18" s="749"/>
    </row>
    <row r="20" spans="2:11">
      <c r="B20" s="169" t="s">
        <v>12</v>
      </c>
      <c r="C20" s="169" t="s">
        <v>13</v>
      </c>
      <c r="D20" s="169" t="s">
        <v>32</v>
      </c>
      <c r="E20" s="727" t="s">
        <v>33</v>
      </c>
      <c r="F20" s="727"/>
      <c r="G20" s="727"/>
      <c r="H20" s="727"/>
      <c r="I20" s="170">
        <f>SUM(I21:I30)</f>
        <v>0</v>
      </c>
    </row>
    <row r="21" spans="2:11" ht="30">
      <c r="B21" s="120" t="s">
        <v>23</v>
      </c>
      <c r="C21" s="121" t="s">
        <v>34</v>
      </c>
      <c r="D21" s="120" t="s">
        <v>35</v>
      </c>
      <c r="E21" s="128" t="s">
        <v>36</v>
      </c>
      <c r="F21" s="120" t="s">
        <v>3</v>
      </c>
      <c r="G21" s="12">
        <f>ROUND('MEMORIAL 3'!B35,2)</f>
        <v>0</v>
      </c>
      <c r="H21" s="12">
        <f t="shared" ref="H21:H30" si="0">ROUND(K21+(K21*$I$9),2)</f>
        <v>2.0699999999999998</v>
      </c>
      <c r="I21" s="12">
        <f>ROUND(G21*H21,2)</f>
        <v>0</v>
      </c>
      <c r="K21" s="115">
        <f>'PLANILHA GLOBAL'!$K33</f>
        <v>1.67</v>
      </c>
    </row>
    <row r="22" spans="2:11" ht="30" hidden="1">
      <c r="B22" s="123" t="s">
        <v>23</v>
      </c>
      <c r="C22" s="129">
        <v>41722</v>
      </c>
      <c r="D22" s="123" t="s">
        <v>37</v>
      </c>
      <c r="E22" s="130" t="s">
        <v>100</v>
      </c>
      <c r="F22" s="123" t="s">
        <v>3</v>
      </c>
      <c r="G22" s="126">
        <f>'MEMORIAL 3'!B42</f>
        <v>0</v>
      </c>
      <c r="H22" s="126">
        <f t="shared" si="0"/>
        <v>4.3</v>
      </c>
      <c r="I22" s="126">
        <f t="shared" ref="I22:I30" si="1">ROUND(G22*H22,2)</f>
        <v>0</v>
      </c>
      <c r="K22" s="115">
        <f>'PLANILHA GLOBAL'!$K34</f>
        <v>3.46</v>
      </c>
    </row>
    <row r="23" spans="2:11" ht="30">
      <c r="B23" s="123" t="s">
        <v>23</v>
      </c>
      <c r="C23" s="125">
        <v>72888</v>
      </c>
      <c r="D23" s="123" t="s">
        <v>37</v>
      </c>
      <c r="E23" s="131" t="s">
        <v>39</v>
      </c>
      <c r="F23" s="123" t="s">
        <v>3</v>
      </c>
      <c r="G23" s="126">
        <f>'MEMORIAL 3'!B50</f>
        <v>0</v>
      </c>
      <c r="H23" s="126">
        <f t="shared" si="0"/>
        <v>1.06</v>
      </c>
      <c r="I23" s="126">
        <f t="shared" si="1"/>
        <v>0</v>
      </c>
      <c r="K23" s="115">
        <f>'PLANILHA GLOBAL'!$K35</f>
        <v>0.85</v>
      </c>
    </row>
    <row r="24" spans="2:11" ht="30">
      <c r="B24" s="123" t="s">
        <v>23</v>
      </c>
      <c r="C24" s="125">
        <v>72875</v>
      </c>
      <c r="D24" s="123" t="s">
        <v>38</v>
      </c>
      <c r="E24" s="131" t="s">
        <v>41</v>
      </c>
      <c r="F24" s="123" t="s">
        <v>42</v>
      </c>
      <c r="G24" s="162">
        <f>'MEMORIAL 3'!B58</f>
        <v>0</v>
      </c>
      <c r="H24" s="162">
        <f t="shared" si="0"/>
        <v>1.49</v>
      </c>
      <c r="I24" s="162">
        <f t="shared" si="1"/>
        <v>0</v>
      </c>
      <c r="K24" s="115">
        <f>'PLANILHA GLOBAL'!$K36</f>
        <v>1.2</v>
      </c>
    </row>
    <row r="25" spans="2:11" hidden="1">
      <c r="B25" s="124" t="s">
        <v>23</v>
      </c>
      <c r="C25" s="208">
        <v>72961</v>
      </c>
      <c r="D25" s="208" t="s">
        <v>35</v>
      </c>
      <c r="E25" s="124" t="s">
        <v>167</v>
      </c>
      <c r="F25" s="208" t="s">
        <v>0</v>
      </c>
      <c r="G25" s="242">
        <f>'MEMORIAL 3'!B64</f>
        <v>0</v>
      </c>
      <c r="H25" s="212">
        <f t="shared" si="0"/>
        <v>1.57</v>
      </c>
      <c r="I25" s="242">
        <f t="shared" si="1"/>
        <v>0</v>
      </c>
      <c r="K25" s="115">
        <f>'PLANILHA GLOBAL'!K37</f>
        <v>1.26</v>
      </c>
    </row>
    <row r="26" spans="2:11">
      <c r="B26" s="124" t="s">
        <v>23</v>
      </c>
      <c r="C26" s="201" t="s">
        <v>186</v>
      </c>
      <c r="D26" s="208" t="s">
        <v>40</v>
      </c>
      <c r="E26" s="240" t="s">
        <v>181</v>
      </c>
      <c r="F26" s="238" t="s">
        <v>2</v>
      </c>
      <c r="G26" s="243">
        <f>'MEMORIAL 3'!B70</f>
        <v>0</v>
      </c>
      <c r="H26" s="244">
        <f t="shared" si="0"/>
        <v>71.930000000000007</v>
      </c>
      <c r="I26" s="230">
        <f t="shared" si="1"/>
        <v>0</v>
      </c>
      <c r="J26" s="98"/>
      <c r="K26" s="115">
        <f>'PLANILHA GLOBAL'!K38</f>
        <v>57.9</v>
      </c>
    </row>
    <row r="27" spans="2:11">
      <c r="B27" s="124" t="s">
        <v>23</v>
      </c>
      <c r="C27" s="201" t="s">
        <v>187</v>
      </c>
      <c r="D27" s="208" t="s">
        <v>168</v>
      </c>
      <c r="E27" s="240" t="s">
        <v>182</v>
      </c>
      <c r="F27" s="238" t="s">
        <v>2</v>
      </c>
      <c r="G27" s="244">
        <f>'MEMORIAL 3'!B77</f>
        <v>0</v>
      </c>
      <c r="H27" s="244">
        <f t="shared" si="0"/>
        <v>44.96</v>
      </c>
      <c r="I27" s="230">
        <f t="shared" si="1"/>
        <v>0</v>
      </c>
      <c r="J27" s="98"/>
      <c r="K27" s="115">
        <f>'PLANILHA GLOBAL'!K39</f>
        <v>36.19</v>
      </c>
    </row>
    <row r="28" spans="2:11">
      <c r="B28" s="124" t="s">
        <v>23</v>
      </c>
      <c r="C28" s="201" t="s">
        <v>188</v>
      </c>
      <c r="D28" s="208" t="s">
        <v>191</v>
      </c>
      <c r="E28" s="240" t="s">
        <v>183</v>
      </c>
      <c r="F28" s="238" t="s">
        <v>2</v>
      </c>
      <c r="G28" s="244">
        <f>'MEMORIAL 3'!B84</f>
        <v>0</v>
      </c>
      <c r="H28" s="244">
        <f t="shared" si="0"/>
        <v>40.46</v>
      </c>
      <c r="I28" s="230">
        <f t="shared" si="1"/>
        <v>0</v>
      </c>
      <c r="J28" s="98"/>
      <c r="K28" s="115">
        <f>'PLANILHA GLOBAL'!K40</f>
        <v>32.57</v>
      </c>
    </row>
    <row r="29" spans="2:11">
      <c r="B29" s="124" t="s">
        <v>23</v>
      </c>
      <c r="C29" s="201" t="s">
        <v>189</v>
      </c>
      <c r="D29" s="208" t="s">
        <v>192</v>
      </c>
      <c r="E29" s="240" t="s">
        <v>184</v>
      </c>
      <c r="F29" s="238" t="s">
        <v>2</v>
      </c>
      <c r="G29" s="244">
        <f>'MEMORIAL 3'!B91</f>
        <v>0</v>
      </c>
      <c r="H29" s="244">
        <f t="shared" si="0"/>
        <v>89.92</v>
      </c>
      <c r="I29" s="230">
        <f t="shared" si="1"/>
        <v>0</v>
      </c>
      <c r="J29" s="98"/>
      <c r="K29" s="115">
        <f>'PLANILHA GLOBAL'!K41</f>
        <v>72.38</v>
      </c>
    </row>
    <row r="30" spans="2:11">
      <c r="B30" s="124" t="s">
        <v>23</v>
      </c>
      <c r="C30" s="201" t="s">
        <v>190</v>
      </c>
      <c r="D30" s="208" t="s">
        <v>193</v>
      </c>
      <c r="E30" s="241" t="s">
        <v>185</v>
      </c>
      <c r="F30" s="239" t="s">
        <v>2</v>
      </c>
      <c r="G30" s="245">
        <f>'MEMORIAL 3'!B98</f>
        <v>0</v>
      </c>
      <c r="H30" s="245">
        <f t="shared" si="0"/>
        <v>103.41</v>
      </c>
      <c r="I30" s="230">
        <f t="shared" si="1"/>
        <v>0</v>
      </c>
      <c r="J30" s="98"/>
      <c r="K30" s="115">
        <f>'PLANILHA GLOBAL'!K42</f>
        <v>83.24</v>
      </c>
    </row>
    <row r="31" spans="2:11">
      <c r="B31" s="749"/>
      <c r="C31" s="749"/>
      <c r="D31" s="749"/>
      <c r="E31" s="749"/>
      <c r="F31" s="749"/>
      <c r="G31" s="749"/>
      <c r="H31" s="749"/>
      <c r="I31" s="749"/>
    </row>
    <row r="33" spans="2:11">
      <c r="B33" s="169" t="s">
        <v>12</v>
      </c>
      <c r="C33" s="169" t="s">
        <v>13</v>
      </c>
      <c r="D33" s="169" t="s">
        <v>43</v>
      </c>
      <c r="E33" s="727" t="s">
        <v>44</v>
      </c>
      <c r="F33" s="727"/>
      <c r="G33" s="727"/>
      <c r="H33" s="727"/>
      <c r="I33" s="170">
        <f>ROUND(SUM(I34:I40),2)</f>
        <v>0</v>
      </c>
    </row>
    <row r="34" spans="2:11" ht="30">
      <c r="B34" s="120" t="s">
        <v>23</v>
      </c>
      <c r="C34" s="121">
        <v>72799</v>
      </c>
      <c r="D34" s="120" t="s">
        <v>45</v>
      </c>
      <c r="E34" s="128" t="s">
        <v>46</v>
      </c>
      <c r="F34" s="120" t="s">
        <v>0</v>
      </c>
      <c r="G34" s="182">
        <f>ROUND('MEMORIAL 3'!B108,2)</f>
        <v>0</v>
      </c>
      <c r="H34" s="133">
        <f>ROUND(K34+(K34*$I$9),2)</f>
        <v>81.430000000000007</v>
      </c>
      <c r="I34" s="133">
        <f>ROUND(G34*H34,2)</f>
        <v>0</v>
      </c>
      <c r="K34" s="115">
        <f>'PLANILHA GLOBAL'!$K47</f>
        <v>65.55</v>
      </c>
    </row>
    <row r="35" spans="2:11" ht="30">
      <c r="B35" s="123" t="s">
        <v>23</v>
      </c>
      <c r="C35" s="125" t="s">
        <v>102</v>
      </c>
      <c r="D35" s="123" t="s">
        <v>47</v>
      </c>
      <c r="E35" s="131" t="s">
        <v>101</v>
      </c>
      <c r="F35" s="123" t="s">
        <v>1</v>
      </c>
      <c r="G35" s="134">
        <f>'MEMORIAL 3'!B117</f>
        <v>0</v>
      </c>
      <c r="H35" s="126">
        <f t="shared" ref="H35:H40" si="2">ROUND(K35+(K35*$I$9),2)</f>
        <v>49.93</v>
      </c>
      <c r="I35" s="126">
        <f t="shared" ref="I35:I40" si="3">ROUND(G35*H35,2)</f>
        <v>0</v>
      </c>
      <c r="K35" s="115">
        <f>'PLANILHA GLOBAL'!$K48</f>
        <v>40.19</v>
      </c>
    </row>
    <row r="36" spans="2:11" ht="30">
      <c r="B36" s="123" t="s">
        <v>23</v>
      </c>
      <c r="C36" s="125" t="s">
        <v>53</v>
      </c>
      <c r="D36" s="123" t="s">
        <v>48</v>
      </c>
      <c r="E36" s="131" t="s">
        <v>54</v>
      </c>
      <c r="F36" s="123" t="s">
        <v>0</v>
      </c>
      <c r="G36" s="134">
        <f>ROUND('MEMORIAL 3'!B126,2)</f>
        <v>0</v>
      </c>
      <c r="H36" s="126">
        <f t="shared" si="2"/>
        <v>36.369999999999997</v>
      </c>
      <c r="I36" s="126">
        <f t="shared" si="3"/>
        <v>0</v>
      </c>
      <c r="K36" s="115">
        <f>'PLANILHA GLOBAL'!$K49</f>
        <v>29.28</v>
      </c>
    </row>
    <row r="37" spans="2:11" ht="45">
      <c r="B37" s="135" t="s">
        <v>178</v>
      </c>
      <c r="C37" s="136" t="s">
        <v>217</v>
      </c>
      <c r="D37" s="135" t="s">
        <v>4</v>
      </c>
      <c r="E37" s="187" t="s">
        <v>179</v>
      </c>
      <c r="F37" s="135" t="s">
        <v>2</v>
      </c>
      <c r="G37" s="134">
        <f>'MEMORIAL 3'!B133</f>
        <v>0</v>
      </c>
      <c r="H37" s="126">
        <f t="shared" si="2"/>
        <v>491.39</v>
      </c>
      <c r="I37" s="126">
        <f t="shared" si="3"/>
        <v>0</v>
      </c>
      <c r="K37" s="115">
        <f>'PLANILHA GLOBAL'!K50</f>
        <v>395.55</v>
      </c>
    </row>
    <row r="38" spans="2:11">
      <c r="B38" s="123" t="s">
        <v>93</v>
      </c>
      <c r="C38" s="125">
        <v>75390</v>
      </c>
      <c r="D38" s="123" t="s">
        <v>5</v>
      </c>
      <c r="E38" s="131" t="s">
        <v>49</v>
      </c>
      <c r="F38" s="123" t="s">
        <v>0</v>
      </c>
      <c r="G38" s="134">
        <f>'MEMORIAL 3'!B141</f>
        <v>0</v>
      </c>
      <c r="H38" s="126">
        <f t="shared" si="2"/>
        <v>2.67</v>
      </c>
      <c r="I38" s="126">
        <f t="shared" si="3"/>
        <v>0</v>
      </c>
      <c r="K38" s="115">
        <f>'PLANILHA GLOBAL'!$K51</f>
        <v>2.15</v>
      </c>
    </row>
    <row r="39" spans="2:11" ht="30">
      <c r="B39" s="137" t="s">
        <v>94</v>
      </c>
      <c r="C39" s="167" t="s">
        <v>216</v>
      </c>
      <c r="D39" s="135" t="s">
        <v>50</v>
      </c>
      <c r="E39" s="138" t="s">
        <v>95</v>
      </c>
      <c r="F39" s="135" t="s">
        <v>0</v>
      </c>
      <c r="G39" s="134">
        <f>'MEMORIAL 3'!B150</f>
        <v>0</v>
      </c>
      <c r="H39" s="126">
        <f t="shared" si="2"/>
        <v>258.11</v>
      </c>
      <c r="I39" s="126">
        <f t="shared" si="3"/>
        <v>0</v>
      </c>
      <c r="K39" s="115">
        <f>'PLANILHA GLOBAL'!$K52</f>
        <v>207.77</v>
      </c>
    </row>
    <row r="40" spans="2:11">
      <c r="B40" s="139" t="s">
        <v>93</v>
      </c>
      <c r="C40" s="108">
        <v>84523</v>
      </c>
      <c r="D40" s="139" t="s">
        <v>107</v>
      </c>
      <c r="E40" s="140" t="s">
        <v>51</v>
      </c>
      <c r="F40" s="139" t="s">
        <v>0</v>
      </c>
      <c r="G40" s="110">
        <f>'MEMORIAL 3'!B157</f>
        <v>0</v>
      </c>
      <c r="H40" s="132">
        <f t="shared" si="2"/>
        <v>1.91</v>
      </c>
      <c r="I40" s="132">
        <f t="shared" si="3"/>
        <v>0</v>
      </c>
      <c r="K40" s="115">
        <f>'PLANILHA GLOBAL'!$K53</f>
        <v>1.54</v>
      </c>
    </row>
    <row r="41" spans="2:11">
      <c r="B41" s="749"/>
      <c r="C41" s="749"/>
      <c r="D41" s="749"/>
      <c r="E41" s="749"/>
      <c r="F41" s="749"/>
      <c r="G41" s="749"/>
      <c r="H41" s="749"/>
      <c r="I41" s="749"/>
    </row>
    <row r="43" spans="2:11">
      <c r="B43" s="780" t="s">
        <v>52</v>
      </c>
      <c r="C43" s="781"/>
      <c r="D43" s="781"/>
      <c r="E43" s="781"/>
      <c r="F43" s="781"/>
      <c r="G43" s="781"/>
      <c r="H43" s="782"/>
      <c r="I43" s="786">
        <f>I33+I20+I14</f>
        <v>0</v>
      </c>
    </row>
    <row r="44" spans="2:11">
      <c r="B44" s="783"/>
      <c r="C44" s="784"/>
      <c r="D44" s="784"/>
      <c r="E44" s="784"/>
      <c r="F44" s="784"/>
      <c r="G44" s="784"/>
      <c r="H44" s="785"/>
      <c r="I44" s="787"/>
    </row>
  </sheetData>
  <mergeCells count="22">
    <mergeCell ref="C7:I7"/>
    <mergeCell ref="B1:I1"/>
    <mergeCell ref="B3:I3"/>
    <mergeCell ref="B4:I4"/>
    <mergeCell ref="B5:I5"/>
    <mergeCell ref="C6:I6"/>
    <mergeCell ref="B9:D9"/>
    <mergeCell ref="B11:B12"/>
    <mergeCell ref="C11:C12"/>
    <mergeCell ref="D11:D12"/>
    <mergeCell ref="E11:E12"/>
    <mergeCell ref="E33:H33"/>
    <mergeCell ref="B41:I41"/>
    <mergeCell ref="B43:H44"/>
    <mergeCell ref="I43:I44"/>
    <mergeCell ref="G11:G12"/>
    <mergeCell ref="H11:I11"/>
    <mergeCell ref="E14:H14"/>
    <mergeCell ref="B18:I18"/>
    <mergeCell ref="E20:H20"/>
    <mergeCell ref="B31:I31"/>
    <mergeCell ref="F11:F12"/>
  </mergeCells>
  <pageMargins left="0.511811024" right="0.511811024" top="0.78740157499999996" bottom="0.78740157499999996" header="0.31496062000000002" footer="0.31496062000000002"/>
  <pageSetup paperSize="9" scale="72" orientation="portrait" horizontalDpi="4294967293" verticalDpi="4294967293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8">
    <tabColor theme="0" tint="-0.249977111117893"/>
  </sheetPr>
  <dimension ref="A2:AN157"/>
  <sheetViews>
    <sheetView view="pageBreakPreview" topLeftCell="A108" zoomScale="85" zoomScaleSheetLayoutView="85" workbookViewId="0">
      <selection activeCell="F135" sqref="F135"/>
    </sheetView>
  </sheetViews>
  <sheetFormatPr defaultColWidth="9.140625" defaultRowHeight="15"/>
  <cols>
    <col min="1" max="1" width="3.7109375" style="174" customWidth="1"/>
    <col min="2" max="3" width="4.42578125" style="174" customWidth="1"/>
    <col min="4" max="13" width="3.7109375" style="174" customWidth="1"/>
    <col min="14" max="15" width="3.7109375" style="172" customWidth="1"/>
    <col min="16" max="18" width="3.7109375" style="174" customWidth="1"/>
    <col min="19" max="19" width="3.7109375" style="172" customWidth="1"/>
    <col min="20" max="35" width="3.7109375" style="174" customWidth="1"/>
    <col min="36" max="36" width="12.28515625" style="181" customWidth="1"/>
    <col min="37" max="38" width="9.140625" style="172"/>
    <col min="39" max="16384" width="9.140625" style="174"/>
  </cols>
  <sheetData>
    <row r="2" spans="1:40" ht="30" customHeight="1">
      <c r="A2" s="759" t="s">
        <v>177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0"/>
      <c r="Y2" s="760"/>
      <c r="Z2" s="760"/>
      <c r="AA2" s="760"/>
      <c r="AB2" s="760"/>
      <c r="AC2" s="760"/>
      <c r="AD2" s="760"/>
      <c r="AE2" s="760"/>
      <c r="AF2" s="760"/>
      <c r="AG2" s="760"/>
      <c r="AH2" s="760"/>
      <c r="AI2" s="761"/>
    </row>
    <row r="6" spans="1:40">
      <c r="A6" s="755" t="s">
        <v>108</v>
      </c>
      <c r="B6" s="756"/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6"/>
      <c r="N6" s="756"/>
      <c r="O6" s="756"/>
      <c r="P6" s="756"/>
      <c r="Q6" s="756"/>
      <c r="R6" s="756"/>
      <c r="S6" s="756"/>
      <c r="T6" s="756"/>
      <c r="U6" s="756"/>
      <c r="V6" s="756"/>
      <c r="W6" s="756"/>
      <c r="X6" s="756"/>
      <c r="Y6" s="756"/>
      <c r="Z6" s="756"/>
      <c r="AA6" s="756"/>
      <c r="AB6" s="756"/>
      <c r="AC6" s="756"/>
      <c r="AD6" s="756"/>
      <c r="AE6" s="756"/>
      <c r="AF6" s="756"/>
      <c r="AG6" s="756"/>
      <c r="AH6" s="756"/>
      <c r="AI6" s="757"/>
    </row>
    <row r="8" spans="1:40">
      <c r="A8" s="763" t="s">
        <v>109</v>
      </c>
      <c r="B8" s="763"/>
      <c r="C8" s="763"/>
      <c r="D8" s="763"/>
      <c r="E8" s="763"/>
      <c r="F8" s="763"/>
      <c r="G8" s="763"/>
      <c r="H8" s="763"/>
      <c r="I8" s="763"/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3"/>
      <c r="X8" s="763"/>
      <c r="Y8" s="763"/>
      <c r="Z8" s="763"/>
      <c r="AA8" s="763"/>
      <c r="AB8" s="763"/>
      <c r="AC8" s="763"/>
      <c r="AD8" s="763"/>
      <c r="AE8" s="763"/>
      <c r="AF8" s="763"/>
      <c r="AG8" s="763"/>
      <c r="AH8" s="763"/>
      <c r="AI8" s="763"/>
    </row>
    <row r="10" spans="1:40" ht="30" customHeight="1">
      <c r="A10" s="789" t="s">
        <v>110</v>
      </c>
      <c r="B10" s="789"/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  <c r="Q10" s="789"/>
      <c r="R10" s="789"/>
      <c r="S10" s="789"/>
      <c r="T10" s="789"/>
      <c r="U10" s="789"/>
      <c r="V10" s="789"/>
      <c r="W10" s="789"/>
      <c r="X10" s="789"/>
      <c r="Y10" s="789"/>
      <c r="Z10" s="789"/>
      <c r="AA10" s="789"/>
      <c r="AB10" s="789"/>
      <c r="AC10" s="789"/>
      <c r="AD10" s="789"/>
      <c r="AE10" s="789"/>
      <c r="AF10" s="789"/>
      <c r="AG10" s="789"/>
      <c r="AH10" s="789"/>
      <c r="AI10" s="789"/>
    </row>
    <row r="11" spans="1:40">
      <c r="N11" s="181"/>
      <c r="O11" s="181"/>
      <c r="AJ11" s="177" t="s">
        <v>111</v>
      </c>
      <c r="AK11" s="177" t="s">
        <v>112</v>
      </c>
      <c r="AL11" s="141"/>
      <c r="AM11" s="178"/>
      <c r="AN11" s="178"/>
    </row>
    <row r="12" spans="1:40" s="172" customFormat="1">
      <c r="A12" s="176" t="s">
        <v>113</v>
      </c>
      <c r="B12" s="766">
        <f>AJ12</f>
        <v>0</v>
      </c>
      <c r="C12" s="766"/>
      <c r="D12" s="172" t="s">
        <v>1</v>
      </c>
      <c r="E12" s="181" t="s">
        <v>114</v>
      </c>
      <c r="F12" s="766">
        <f>AK12</f>
        <v>0</v>
      </c>
      <c r="G12" s="766"/>
      <c r="H12" s="172" t="s">
        <v>1</v>
      </c>
      <c r="I12" s="181" t="s">
        <v>115</v>
      </c>
      <c r="J12" s="766">
        <f>B12*F12</f>
        <v>0</v>
      </c>
      <c r="K12" s="766"/>
      <c r="L12" s="172" t="s">
        <v>0</v>
      </c>
      <c r="N12" s="181"/>
      <c r="O12" s="181"/>
      <c r="AJ12" s="177">
        <v>0</v>
      </c>
      <c r="AK12" s="177">
        <v>0</v>
      </c>
      <c r="AL12" s="141"/>
      <c r="AM12" s="141"/>
      <c r="AN12" s="141"/>
    </row>
    <row r="13" spans="1:40">
      <c r="A13" s="68"/>
      <c r="B13" s="142"/>
      <c r="N13" s="181"/>
      <c r="O13" s="181"/>
      <c r="AJ13" s="177"/>
      <c r="AK13" s="141"/>
      <c r="AL13" s="141"/>
      <c r="AM13" s="178"/>
      <c r="AN13" s="178"/>
    </row>
    <row r="14" spans="1:40">
      <c r="A14" s="68"/>
      <c r="AJ14" s="177"/>
      <c r="AK14" s="141"/>
      <c r="AL14" s="141"/>
      <c r="AM14" s="178"/>
      <c r="AN14" s="178"/>
    </row>
    <row r="15" spans="1:40">
      <c r="A15" s="763" t="s">
        <v>116</v>
      </c>
      <c r="B15" s="763"/>
      <c r="C15" s="763"/>
      <c r="D15" s="763"/>
      <c r="E15" s="763"/>
      <c r="F15" s="763"/>
      <c r="G15" s="763"/>
      <c r="H15" s="763"/>
      <c r="I15" s="763"/>
      <c r="J15" s="763"/>
      <c r="K15" s="763"/>
      <c r="L15" s="763"/>
      <c r="M15" s="763"/>
      <c r="N15" s="763"/>
      <c r="O15" s="763"/>
      <c r="P15" s="763"/>
      <c r="Q15" s="763"/>
      <c r="R15" s="763"/>
      <c r="S15" s="763"/>
      <c r="T15" s="763"/>
      <c r="U15" s="763"/>
      <c r="V15" s="763"/>
      <c r="W15" s="763"/>
      <c r="X15" s="763"/>
      <c r="Y15" s="763"/>
      <c r="Z15" s="763"/>
      <c r="AA15" s="763"/>
      <c r="AB15" s="763"/>
      <c r="AC15" s="763"/>
      <c r="AD15" s="763"/>
      <c r="AE15" s="763"/>
      <c r="AF15" s="763"/>
      <c r="AG15" s="763"/>
      <c r="AH15" s="763"/>
      <c r="AI15" s="763"/>
      <c r="AJ15" s="177"/>
      <c r="AK15" s="141"/>
      <c r="AL15" s="141"/>
      <c r="AM15" s="178"/>
      <c r="AN15" s="178"/>
    </row>
    <row r="16" spans="1:40">
      <c r="AJ16" s="177"/>
      <c r="AK16" s="141"/>
      <c r="AL16" s="141"/>
      <c r="AM16" s="178"/>
      <c r="AN16" s="178"/>
    </row>
    <row r="17" spans="1:40">
      <c r="A17" s="764" t="s">
        <v>117</v>
      </c>
      <c r="B17" s="764"/>
      <c r="C17" s="764"/>
      <c r="D17" s="764"/>
      <c r="E17" s="764"/>
      <c r="F17" s="764"/>
      <c r="G17" s="764"/>
      <c r="H17" s="764"/>
      <c r="I17" s="764"/>
      <c r="J17" s="764"/>
      <c r="K17" s="764"/>
      <c r="L17" s="764"/>
      <c r="M17" s="764"/>
      <c r="N17" s="764"/>
      <c r="O17" s="764"/>
      <c r="P17" s="764"/>
      <c r="Q17" s="764"/>
      <c r="R17" s="764"/>
      <c r="S17" s="764"/>
      <c r="T17" s="764"/>
      <c r="U17" s="764"/>
      <c r="V17" s="764"/>
      <c r="W17" s="764"/>
      <c r="X17" s="764"/>
      <c r="Y17" s="764"/>
      <c r="Z17" s="764"/>
      <c r="AA17" s="764"/>
      <c r="AB17" s="764"/>
      <c r="AC17" s="764"/>
      <c r="AD17" s="764"/>
      <c r="AE17" s="764"/>
      <c r="AF17" s="764"/>
      <c r="AG17" s="764"/>
      <c r="AH17" s="764"/>
      <c r="AI17" s="764"/>
      <c r="AJ17" s="177"/>
      <c r="AK17" s="141"/>
      <c r="AL17" s="141"/>
      <c r="AM17" s="178"/>
      <c r="AN17" s="178"/>
    </row>
    <row r="18" spans="1:40">
      <c r="AJ18" s="177" t="s">
        <v>118</v>
      </c>
      <c r="AK18" s="141"/>
      <c r="AL18" s="141"/>
      <c r="AM18" s="178"/>
      <c r="AN18" s="178"/>
    </row>
    <row r="19" spans="1:40">
      <c r="A19" s="174" t="s">
        <v>119</v>
      </c>
      <c r="B19" s="766">
        <f>AJ19</f>
        <v>0</v>
      </c>
      <c r="C19" s="766"/>
      <c r="D19" s="174" t="s">
        <v>2</v>
      </c>
      <c r="AJ19" s="177">
        <v>0</v>
      </c>
      <c r="AK19" s="141"/>
      <c r="AL19" s="141"/>
      <c r="AM19" s="178"/>
      <c r="AN19" s="178"/>
    </row>
    <row r="20" spans="1:40">
      <c r="AJ20" s="177"/>
      <c r="AK20" s="141"/>
      <c r="AL20" s="141"/>
      <c r="AM20" s="178"/>
      <c r="AN20" s="178"/>
    </row>
    <row r="21" spans="1:40">
      <c r="AJ21" s="177"/>
      <c r="AK21" s="141"/>
      <c r="AL21" s="141"/>
      <c r="AM21" s="178"/>
      <c r="AN21" s="178"/>
    </row>
    <row r="22" spans="1:40">
      <c r="A22" s="763" t="s">
        <v>120</v>
      </c>
      <c r="B22" s="763"/>
      <c r="C22" s="763"/>
      <c r="D22" s="763"/>
      <c r="E22" s="763"/>
      <c r="F22" s="763"/>
      <c r="G22" s="763"/>
      <c r="H22" s="763"/>
      <c r="I22" s="763"/>
      <c r="J22" s="763"/>
      <c r="K22" s="763"/>
      <c r="L22" s="763"/>
      <c r="M22" s="763"/>
      <c r="N22" s="763"/>
      <c r="O22" s="763"/>
      <c r="P22" s="763"/>
      <c r="Q22" s="763"/>
      <c r="R22" s="763"/>
      <c r="S22" s="763"/>
      <c r="T22" s="763"/>
      <c r="U22" s="763"/>
      <c r="V22" s="763"/>
      <c r="W22" s="763"/>
      <c r="X22" s="763"/>
      <c r="Y22" s="763"/>
      <c r="Z22" s="763"/>
      <c r="AA22" s="763"/>
      <c r="AB22" s="763"/>
      <c r="AC22" s="763"/>
      <c r="AD22" s="763"/>
      <c r="AE22" s="763"/>
      <c r="AF22" s="763"/>
      <c r="AG22" s="763"/>
      <c r="AH22" s="763"/>
      <c r="AI22" s="763"/>
      <c r="AJ22" s="177"/>
      <c r="AK22" s="141"/>
      <c r="AL22" s="141"/>
      <c r="AM22" s="178"/>
      <c r="AN22" s="178"/>
    </row>
    <row r="23" spans="1:40">
      <c r="AJ23" s="177"/>
      <c r="AK23" s="141"/>
      <c r="AL23" s="141"/>
      <c r="AM23" s="178"/>
      <c r="AN23" s="178"/>
    </row>
    <row r="24" spans="1:40">
      <c r="A24" s="764" t="s">
        <v>121</v>
      </c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764"/>
      <c r="AA24" s="764"/>
      <c r="AB24" s="764"/>
      <c r="AC24" s="764"/>
      <c r="AD24" s="764"/>
      <c r="AE24" s="764"/>
      <c r="AF24" s="764"/>
      <c r="AG24" s="764"/>
      <c r="AH24" s="764"/>
      <c r="AI24" s="764"/>
      <c r="AJ24" s="177"/>
      <c r="AK24" s="141"/>
      <c r="AL24" s="141"/>
      <c r="AM24" s="178"/>
      <c r="AN24" s="178"/>
    </row>
    <row r="25" spans="1:40">
      <c r="AJ25" s="144" t="s">
        <v>122</v>
      </c>
      <c r="AK25" s="144" t="s">
        <v>123</v>
      </c>
      <c r="AL25" s="144" t="s">
        <v>124</v>
      </c>
      <c r="AM25" s="145" t="s">
        <v>125</v>
      </c>
      <c r="AN25" s="178"/>
    </row>
    <row r="26" spans="1:40">
      <c r="A26" s="174" t="s">
        <v>113</v>
      </c>
      <c r="B26" s="766">
        <f>AJ26</f>
        <v>0</v>
      </c>
      <c r="C26" s="766"/>
      <c r="D26" s="174" t="s">
        <v>1</v>
      </c>
      <c r="E26" s="67" t="s">
        <v>114</v>
      </c>
      <c r="F26" s="68" t="s">
        <v>126</v>
      </c>
      <c r="G26" s="766">
        <f>AK26</f>
        <v>7</v>
      </c>
      <c r="H26" s="766"/>
      <c r="I26" s="174" t="s">
        <v>1</v>
      </c>
      <c r="J26" s="67" t="s">
        <v>127</v>
      </c>
      <c r="K26" s="766">
        <f>AL26</f>
        <v>1.5</v>
      </c>
      <c r="L26" s="766"/>
      <c r="M26" s="174" t="s">
        <v>1</v>
      </c>
      <c r="N26" s="181" t="s">
        <v>127</v>
      </c>
      <c r="O26" s="766">
        <f>AM26</f>
        <v>1.5</v>
      </c>
      <c r="P26" s="766"/>
      <c r="Q26" s="174" t="s">
        <v>1</v>
      </c>
      <c r="R26" s="174" t="s">
        <v>128</v>
      </c>
      <c r="AJ26" s="177">
        <v>0</v>
      </c>
      <c r="AK26" s="177">
        <v>7</v>
      </c>
      <c r="AL26" s="177">
        <v>1.5</v>
      </c>
      <c r="AM26" s="177">
        <v>1.5</v>
      </c>
      <c r="AN26" s="178"/>
    </row>
    <row r="27" spans="1:40">
      <c r="A27" s="174" t="s">
        <v>113</v>
      </c>
      <c r="B27" s="791">
        <f>AJ26*(AK26+AL26+AM26)</f>
        <v>0</v>
      </c>
      <c r="C27" s="791"/>
      <c r="D27" s="791"/>
      <c r="E27" s="142" t="s">
        <v>0</v>
      </c>
      <c r="AJ27" s="177"/>
      <c r="AK27" s="141"/>
      <c r="AL27" s="141"/>
      <c r="AM27" s="178"/>
      <c r="AN27" s="178"/>
    </row>
    <row r="28" spans="1:40">
      <c r="AJ28" s="177"/>
      <c r="AK28" s="141"/>
      <c r="AL28" s="141"/>
      <c r="AM28" s="178"/>
      <c r="AN28" s="178"/>
    </row>
    <row r="29" spans="1:40">
      <c r="A29" s="755" t="s">
        <v>129</v>
      </c>
      <c r="B29" s="756"/>
      <c r="C29" s="756"/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6"/>
      <c r="P29" s="756"/>
      <c r="Q29" s="756"/>
      <c r="R29" s="756"/>
      <c r="S29" s="756"/>
      <c r="T29" s="756"/>
      <c r="U29" s="756"/>
      <c r="V29" s="756"/>
      <c r="W29" s="756"/>
      <c r="X29" s="756"/>
      <c r="Y29" s="756"/>
      <c r="Z29" s="756"/>
      <c r="AA29" s="756"/>
      <c r="AB29" s="756"/>
      <c r="AC29" s="756"/>
      <c r="AD29" s="756"/>
      <c r="AE29" s="756"/>
      <c r="AF29" s="756"/>
      <c r="AG29" s="756"/>
      <c r="AH29" s="756"/>
      <c r="AI29" s="757"/>
      <c r="AJ29" s="177"/>
      <c r="AK29" s="141"/>
      <c r="AL29" s="141"/>
      <c r="AM29" s="178"/>
      <c r="AN29" s="178"/>
    </row>
    <row r="30" spans="1:40" ht="13.5" customHeight="1">
      <c r="AJ30" s="177"/>
      <c r="AK30" s="141"/>
      <c r="AL30" s="141"/>
      <c r="AM30" s="178"/>
      <c r="AN30" s="178"/>
    </row>
    <row r="31" spans="1:40">
      <c r="A31" s="763" t="s">
        <v>130</v>
      </c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177"/>
      <c r="AK31" s="141"/>
      <c r="AL31" s="141"/>
      <c r="AM31" s="178"/>
      <c r="AN31" s="178"/>
    </row>
    <row r="32" spans="1:40">
      <c r="AJ32" s="177"/>
      <c r="AK32" s="141"/>
      <c r="AL32" s="141"/>
      <c r="AM32" s="178"/>
      <c r="AN32" s="178"/>
    </row>
    <row r="33" spans="1:40">
      <c r="A33" s="764" t="s">
        <v>131</v>
      </c>
      <c r="B33" s="764"/>
      <c r="C33" s="764"/>
      <c r="D33" s="764"/>
      <c r="E33" s="764"/>
      <c r="F33" s="764"/>
      <c r="G33" s="764"/>
      <c r="H33" s="764"/>
      <c r="I33" s="764"/>
      <c r="J33" s="764"/>
      <c r="K33" s="764"/>
      <c r="L33" s="764"/>
      <c r="M33" s="764"/>
      <c r="N33" s="764"/>
      <c r="O33" s="764"/>
      <c r="P33" s="764"/>
      <c r="Q33" s="764"/>
      <c r="R33" s="764"/>
      <c r="S33" s="764"/>
      <c r="T33" s="764"/>
      <c r="U33" s="764"/>
      <c r="V33" s="764"/>
      <c r="W33" s="764"/>
      <c r="X33" s="764"/>
      <c r="Y33" s="764"/>
      <c r="Z33" s="764"/>
      <c r="AA33" s="764"/>
      <c r="AB33" s="764"/>
      <c r="AC33" s="764"/>
      <c r="AD33" s="764"/>
      <c r="AE33" s="764"/>
      <c r="AF33" s="764"/>
      <c r="AG33" s="764"/>
      <c r="AH33" s="764"/>
      <c r="AI33" s="764"/>
      <c r="AJ33" s="177"/>
      <c r="AK33" s="141"/>
      <c r="AL33" s="141"/>
      <c r="AM33" s="178"/>
      <c r="AN33" s="178"/>
    </row>
    <row r="34" spans="1:40">
      <c r="AJ34" s="790" t="s">
        <v>132</v>
      </c>
      <c r="AK34" s="790"/>
      <c r="AL34" s="141"/>
      <c r="AM34" s="178"/>
      <c r="AN34" s="178"/>
    </row>
    <row r="35" spans="1:40">
      <c r="A35" s="174" t="s">
        <v>133</v>
      </c>
      <c r="B35" s="766">
        <f>AJ35</f>
        <v>0</v>
      </c>
      <c r="C35" s="766"/>
      <c r="D35" s="766"/>
      <c r="E35" s="174" t="s">
        <v>3</v>
      </c>
      <c r="AJ35" s="249">
        <v>0</v>
      </c>
      <c r="AK35" s="175"/>
      <c r="AL35" s="178"/>
      <c r="AM35" s="178"/>
      <c r="AN35" s="178"/>
    </row>
    <row r="36" spans="1:40">
      <c r="AJ36" s="177"/>
      <c r="AK36" s="141"/>
      <c r="AL36" s="141"/>
      <c r="AM36" s="178"/>
      <c r="AN36" s="178"/>
    </row>
    <row r="37" spans="1:40">
      <c r="AJ37" s="177"/>
      <c r="AK37" s="141"/>
      <c r="AL37" s="141"/>
      <c r="AM37" s="178"/>
      <c r="AN37" s="178"/>
    </row>
    <row r="38" spans="1:40" hidden="1">
      <c r="A38" s="763" t="s">
        <v>134</v>
      </c>
      <c r="B38" s="763"/>
      <c r="C38" s="763"/>
      <c r="D38" s="763"/>
      <c r="E38" s="763"/>
      <c r="F38" s="763"/>
      <c r="G38" s="763"/>
      <c r="H38" s="763"/>
      <c r="I38" s="763"/>
      <c r="J38" s="763"/>
      <c r="K38" s="763"/>
      <c r="L38" s="763"/>
      <c r="M38" s="763"/>
      <c r="N38" s="763"/>
      <c r="O38" s="763"/>
      <c r="P38" s="763"/>
      <c r="Q38" s="763"/>
      <c r="R38" s="763"/>
      <c r="S38" s="763"/>
      <c r="T38" s="763"/>
      <c r="U38" s="763"/>
      <c r="V38" s="763"/>
      <c r="W38" s="763"/>
      <c r="X38" s="763"/>
      <c r="Y38" s="763"/>
      <c r="Z38" s="763"/>
      <c r="AA38" s="763"/>
      <c r="AB38" s="763"/>
      <c r="AC38" s="763"/>
      <c r="AD38" s="763"/>
      <c r="AE38" s="763"/>
      <c r="AF38" s="763"/>
      <c r="AG38" s="763"/>
      <c r="AH38" s="763"/>
      <c r="AI38" s="763"/>
      <c r="AJ38" s="177"/>
      <c r="AK38" s="141"/>
      <c r="AL38" s="141"/>
      <c r="AM38" s="178"/>
      <c r="AN38" s="178"/>
    </row>
    <row r="39" spans="1:40" hidden="1">
      <c r="AJ39" s="177"/>
      <c r="AK39" s="141"/>
      <c r="AL39" s="141"/>
      <c r="AM39" s="178"/>
      <c r="AN39" s="178"/>
    </row>
    <row r="40" spans="1:40" hidden="1">
      <c r="A40" s="764" t="s">
        <v>135</v>
      </c>
      <c r="B40" s="764"/>
      <c r="C40" s="764"/>
      <c r="D40" s="764"/>
      <c r="E40" s="764"/>
      <c r="F40" s="764"/>
      <c r="G40" s="764"/>
      <c r="H40" s="764"/>
      <c r="I40" s="764"/>
      <c r="J40" s="764"/>
      <c r="K40" s="764"/>
      <c r="L40" s="764"/>
      <c r="M40" s="764"/>
      <c r="N40" s="764"/>
      <c r="O40" s="764"/>
      <c r="P40" s="764"/>
      <c r="Q40" s="764"/>
      <c r="R40" s="764"/>
      <c r="S40" s="764"/>
      <c r="T40" s="764"/>
      <c r="U40" s="764"/>
      <c r="V40" s="764"/>
      <c r="W40" s="764"/>
      <c r="X40" s="764"/>
      <c r="Y40" s="764"/>
      <c r="Z40" s="764"/>
      <c r="AA40" s="764"/>
      <c r="AB40" s="764"/>
      <c r="AC40" s="764"/>
      <c r="AD40" s="764"/>
      <c r="AE40" s="764"/>
      <c r="AF40" s="764"/>
      <c r="AG40" s="764"/>
      <c r="AH40" s="764"/>
      <c r="AI40" s="764"/>
      <c r="AJ40" s="177"/>
      <c r="AK40" s="141"/>
      <c r="AL40" s="141"/>
      <c r="AM40" s="178"/>
      <c r="AN40" s="178"/>
    </row>
    <row r="41" spans="1:40" hidden="1">
      <c r="AJ41" s="790" t="s">
        <v>136</v>
      </c>
      <c r="AK41" s="790"/>
      <c r="AL41" s="141"/>
      <c r="AM41" s="178"/>
      <c r="AN41" s="178"/>
    </row>
    <row r="42" spans="1:40" hidden="1">
      <c r="A42" s="174" t="s">
        <v>133</v>
      </c>
      <c r="B42" s="766">
        <f>AJ42</f>
        <v>0</v>
      </c>
      <c r="C42" s="766"/>
      <c r="D42" s="766"/>
      <c r="E42" s="174" t="s">
        <v>3</v>
      </c>
      <c r="AJ42" s="175"/>
      <c r="AK42" s="175"/>
      <c r="AL42" s="141"/>
      <c r="AM42" s="178"/>
      <c r="AN42" s="178"/>
    </row>
    <row r="43" spans="1:40" hidden="1">
      <c r="AJ43" s="177"/>
      <c r="AK43" s="141"/>
      <c r="AL43" s="141"/>
      <c r="AM43" s="178"/>
      <c r="AN43" s="178"/>
    </row>
    <row r="44" spans="1:40" hidden="1">
      <c r="AJ44" s="177"/>
      <c r="AK44" s="141"/>
      <c r="AL44" s="141"/>
      <c r="AM44" s="178"/>
      <c r="AN44" s="178"/>
    </row>
    <row r="45" spans="1:40">
      <c r="A45" s="763" t="s">
        <v>209</v>
      </c>
      <c r="B45" s="763"/>
      <c r="C45" s="763"/>
      <c r="D45" s="763"/>
      <c r="E45" s="763"/>
      <c r="F45" s="763"/>
      <c r="G45" s="763"/>
      <c r="H45" s="763"/>
      <c r="I45" s="763"/>
      <c r="J45" s="763"/>
      <c r="K45" s="763"/>
      <c r="L45" s="763"/>
      <c r="M45" s="763"/>
      <c r="N45" s="763"/>
      <c r="O45" s="763"/>
      <c r="P45" s="763"/>
      <c r="Q45" s="763"/>
      <c r="R45" s="763"/>
      <c r="S45" s="763"/>
      <c r="T45" s="763"/>
      <c r="U45" s="763"/>
      <c r="V45" s="763"/>
      <c r="W45" s="763"/>
      <c r="X45" s="763"/>
      <c r="Y45" s="763"/>
      <c r="Z45" s="763"/>
      <c r="AA45" s="763"/>
      <c r="AB45" s="763"/>
      <c r="AC45" s="763"/>
      <c r="AD45" s="763"/>
      <c r="AE45" s="763"/>
      <c r="AF45" s="763"/>
      <c r="AG45" s="763"/>
      <c r="AH45" s="763"/>
      <c r="AI45" s="763"/>
      <c r="AJ45" s="177"/>
      <c r="AK45" s="141"/>
      <c r="AL45" s="141"/>
      <c r="AM45" s="178"/>
      <c r="AN45" s="178"/>
    </row>
    <row r="46" spans="1:40">
      <c r="AJ46" s="177"/>
      <c r="AK46" s="141"/>
      <c r="AL46" s="141"/>
      <c r="AM46" s="178"/>
      <c r="AN46" s="178"/>
    </row>
    <row r="47" spans="1:40">
      <c r="A47" s="764" t="s">
        <v>138</v>
      </c>
      <c r="B47" s="764"/>
      <c r="C47" s="764"/>
      <c r="D47" s="764"/>
      <c r="E47" s="764"/>
      <c r="F47" s="764"/>
      <c r="G47" s="764"/>
      <c r="H47" s="764"/>
      <c r="I47" s="764"/>
      <c r="J47" s="764"/>
      <c r="K47" s="764"/>
      <c r="L47" s="764"/>
      <c r="M47" s="764"/>
      <c r="N47" s="764"/>
      <c r="O47" s="764"/>
      <c r="P47" s="764"/>
      <c r="Q47" s="764"/>
      <c r="R47" s="764"/>
      <c r="S47" s="764"/>
      <c r="T47" s="764"/>
      <c r="U47" s="764"/>
      <c r="V47" s="764"/>
      <c r="W47" s="764"/>
      <c r="X47" s="764"/>
      <c r="Y47" s="764"/>
      <c r="Z47" s="764"/>
      <c r="AA47" s="764"/>
      <c r="AB47" s="764"/>
      <c r="AC47" s="764"/>
      <c r="AD47" s="764"/>
      <c r="AE47" s="764"/>
      <c r="AF47" s="764"/>
      <c r="AG47" s="764"/>
      <c r="AH47" s="764"/>
      <c r="AI47" s="764"/>
      <c r="AJ47" s="177"/>
      <c r="AK47" s="141"/>
      <c r="AL47" s="141"/>
      <c r="AM47" s="178"/>
      <c r="AN47" s="178"/>
    </row>
    <row r="48" spans="1:40">
      <c r="AJ48" s="177"/>
      <c r="AK48" s="141"/>
      <c r="AL48" s="141"/>
      <c r="AM48" s="178"/>
      <c r="AN48" s="178"/>
    </row>
    <row r="49" spans="1:40">
      <c r="A49" s="174" t="s">
        <v>133</v>
      </c>
      <c r="B49" s="766">
        <f>B35</f>
        <v>0</v>
      </c>
      <c r="C49" s="766"/>
      <c r="D49" s="766"/>
      <c r="E49" s="174" t="s">
        <v>3</v>
      </c>
      <c r="F49" s="67" t="s">
        <v>139</v>
      </c>
      <c r="G49" s="766">
        <f>B42</f>
        <v>0</v>
      </c>
      <c r="H49" s="766"/>
      <c r="I49" s="174" t="s">
        <v>3</v>
      </c>
      <c r="AJ49" s="177"/>
      <c r="AK49" s="141"/>
      <c r="AL49" s="141"/>
      <c r="AM49" s="178"/>
      <c r="AN49" s="178"/>
    </row>
    <row r="50" spans="1:40">
      <c r="A50" s="174" t="s">
        <v>133</v>
      </c>
      <c r="B50" s="766">
        <f>ABS(B49-G49)</f>
        <v>0</v>
      </c>
      <c r="C50" s="766"/>
      <c r="D50" s="766"/>
      <c r="E50" s="174" t="s">
        <v>3</v>
      </c>
      <c r="AJ50" s="177"/>
      <c r="AK50" s="141"/>
      <c r="AL50" s="141"/>
      <c r="AM50" s="178"/>
      <c r="AN50" s="178"/>
    </row>
    <row r="51" spans="1:40">
      <c r="AJ51" s="177"/>
      <c r="AK51" s="141"/>
      <c r="AL51" s="141"/>
      <c r="AM51" s="178"/>
      <c r="AN51" s="178"/>
    </row>
    <row r="52" spans="1:40">
      <c r="AJ52" s="177"/>
      <c r="AK52" s="141"/>
      <c r="AL52" s="141"/>
      <c r="AM52" s="178"/>
      <c r="AN52" s="178"/>
    </row>
    <row r="53" spans="1:40">
      <c r="A53" s="763" t="s">
        <v>210</v>
      </c>
      <c r="B53" s="763"/>
      <c r="C53" s="763"/>
      <c r="D53" s="763"/>
      <c r="E53" s="763"/>
      <c r="F53" s="763"/>
      <c r="G53" s="763"/>
      <c r="H53" s="763"/>
      <c r="I53" s="763"/>
      <c r="J53" s="763"/>
      <c r="K53" s="763"/>
      <c r="L53" s="763"/>
      <c r="M53" s="763"/>
      <c r="N53" s="763"/>
      <c r="O53" s="763"/>
      <c r="P53" s="763"/>
      <c r="Q53" s="763"/>
      <c r="R53" s="763"/>
      <c r="S53" s="763"/>
      <c r="T53" s="763"/>
      <c r="U53" s="763"/>
      <c r="V53" s="763"/>
      <c r="W53" s="763"/>
      <c r="X53" s="763"/>
      <c r="Y53" s="763"/>
      <c r="Z53" s="763"/>
      <c r="AA53" s="763"/>
      <c r="AB53" s="763"/>
      <c r="AC53" s="763"/>
      <c r="AD53" s="763"/>
      <c r="AE53" s="763"/>
      <c r="AF53" s="763"/>
      <c r="AG53" s="763"/>
      <c r="AH53" s="763"/>
      <c r="AI53" s="763"/>
      <c r="AJ53" s="177"/>
      <c r="AK53" s="141"/>
      <c r="AL53" s="141"/>
      <c r="AM53" s="178"/>
      <c r="AN53" s="178"/>
    </row>
    <row r="54" spans="1:40">
      <c r="AJ54" s="177"/>
      <c r="AK54" s="141"/>
      <c r="AL54" s="141"/>
      <c r="AM54" s="178"/>
      <c r="AN54" s="178"/>
    </row>
    <row r="55" spans="1:40">
      <c r="A55" s="764" t="s">
        <v>208</v>
      </c>
      <c r="B55" s="764"/>
      <c r="C55" s="764"/>
      <c r="D55" s="764"/>
      <c r="E55" s="764"/>
      <c r="F55" s="764"/>
      <c r="G55" s="764"/>
      <c r="H55" s="764"/>
      <c r="I55" s="764"/>
      <c r="J55" s="764"/>
      <c r="K55" s="764"/>
      <c r="L55" s="764"/>
      <c r="M55" s="764"/>
      <c r="N55" s="764"/>
      <c r="O55" s="764"/>
      <c r="P55" s="764"/>
      <c r="Q55" s="764"/>
      <c r="R55" s="764"/>
      <c r="S55" s="764"/>
      <c r="T55" s="764"/>
      <c r="U55" s="764"/>
      <c r="V55" s="764"/>
      <c r="W55" s="764"/>
      <c r="X55" s="764"/>
      <c r="Y55" s="764"/>
      <c r="Z55" s="764"/>
      <c r="AA55" s="764"/>
      <c r="AB55" s="764"/>
      <c r="AC55" s="764"/>
      <c r="AD55" s="764"/>
      <c r="AE55" s="764"/>
      <c r="AF55" s="764"/>
      <c r="AG55" s="764"/>
      <c r="AH55" s="764"/>
      <c r="AI55" s="764"/>
      <c r="AJ55" s="177"/>
      <c r="AK55" s="141"/>
      <c r="AL55" s="141"/>
      <c r="AM55" s="178"/>
      <c r="AN55" s="178"/>
    </row>
    <row r="56" spans="1:40">
      <c r="AJ56" s="246" t="s">
        <v>207</v>
      </c>
      <c r="AK56" s="141"/>
      <c r="AL56" s="141"/>
      <c r="AM56" s="178"/>
      <c r="AN56" s="178"/>
    </row>
    <row r="57" spans="1:40">
      <c r="A57" s="174" t="s">
        <v>133</v>
      </c>
      <c r="B57" s="68" t="s">
        <v>126</v>
      </c>
      <c r="C57" s="766">
        <f>B49</f>
        <v>0</v>
      </c>
      <c r="D57" s="766"/>
      <c r="E57" s="766"/>
      <c r="F57" s="174" t="s">
        <v>3</v>
      </c>
      <c r="G57" s="67" t="s">
        <v>139</v>
      </c>
      <c r="H57" s="766">
        <f>G49</f>
        <v>0</v>
      </c>
      <c r="I57" s="766"/>
      <c r="J57" s="174" t="s">
        <v>3</v>
      </c>
      <c r="K57" s="174" t="s">
        <v>128</v>
      </c>
      <c r="L57" s="174" t="s">
        <v>114</v>
      </c>
      <c r="M57" s="766">
        <f>AJ57</f>
        <v>0</v>
      </c>
      <c r="N57" s="766"/>
      <c r="O57" s="172" t="s">
        <v>141</v>
      </c>
      <c r="AJ57" s="248">
        <v>0</v>
      </c>
      <c r="AK57" s="141"/>
      <c r="AL57" s="141"/>
      <c r="AM57" s="178"/>
      <c r="AN57" s="178"/>
    </row>
    <row r="58" spans="1:40">
      <c r="A58" s="174" t="s">
        <v>133</v>
      </c>
      <c r="B58" s="766">
        <f>ABS(C57-H57)*M57</f>
        <v>0</v>
      </c>
      <c r="C58" s="766"/>
      <c r="D58" s="766"/>
      <c r="E58" s="174" t="s">
        <v>3</v>
      </c>
      <c r="AJ58" s="177"/>
      <c r="AK58" s="141"/>
      <c r="AL58" s="141"/>
      <c r="AM58" s="178"/>
      <c r="AN58" s="178"/>
    </row>
    <row r="59" spans="1:40">
      <c r="B59" s="172"/>
      <c r="C59" s="172"/>
      <c r="D59" s="172"/>
      <c r="AJ59" s="177"/>
      <c r="AK59" s="141"/>
      <c r="AL59" s="141"/>
      <c r="AM59" s="178"/>
      <c r="AN59" s="178"/>
    </row>
    <row r="60" spans="1:40" s="180" customFormat="1" hidden="1">
      <c r="A60" s="794" t="s">
        <v>169</v>
      </c>
      <c r="B60" s="794"/>
      <c r="C60" s="794"/>
      <c r="D60" s="794"/>
      <c r="E60" s="794"/>
      <c r="F60" s="794"/>
      <c r="G60" s="794"/>
      <c r="H60" s="794"/>
      <c r="I60" s="794"/>
      <c r="J60" s="794"/>
      <c r="K60" s="794"/>
      <c r="L60" s="794"/>
      <c r="M60" s="794"/>
      <c r="N60" s="794"/>
      <c r="O60" s="794"/>
      <c r="P60" s="794"/>
      <c r="Q60" s="794"/>
      <c r="R60" s="794"/>
      <c r="S60" s="794"/>
      <c r="T60" s="794"/>
      <c r="U60" s="794"/>
      <c r="V60" s="794"/>
      <c r="W60" s="794"/>
      <c r="X60" s="794"/>
      <c r="Y60" s="794"/>
      <c r="Z60" s="794"/>
      <c r="AA60" s="794"/>
      <c r="AB60" s="794"/>
      <c r="AC60" s="794"/>
      <c r="AD60" s="794"/>
      <c r="AE60" s="794"/>
      <c r="AF60" s="794"/>
      <c r="AG60" s="794"/>
      <c r="AH60" s="164"/>
      <c r="AI60" s="165"/>
      <c r="AJ60" s="165"/>
    </row>
    <row r="61" spans="1:40" s="180" customFormat="1" hidden="1">
      <c r="N61" s="179"/>
      <c r="O61" s="179"/>
      <c r="S61" s="179"/>
      <c r="AH61" s="164"/>
      <c r="AI61" s="165"/>
      <c r="AJ61" s="165"/>
    </row>
    <row r="62" spans="1:40" s="180" customFormat="1" hidden="1">
      <c r="A62" s="795" t="s">
        <v>170</v>
      </c>
      <c r="B62" s="795"/>
      <c r="C62" s="795"/>
      <c r="D62" s="795"/>
      <c r="E62" s="795"/>
      <c r="F62" s="795"/>
      <c r="G62" s="795"/>
      <c r="H62" s="795"/>
      <c r="I62" s="795"/>
      <c r="J62" s="795"/>
      <c r="K62" s="795"/>
      <c r="L62" s="795"/>
      <c r="M62" s="795"/>
      <c r="N62" s="795"/>
      <c r="O62" s="795"/>
      <c r="P62" s="795"/>
      <c r="Q62" s="795"/>
      <c r="R62" s="795"/>
      <c r="S62" s="795"/>
      <c r="T62" s="795"/>
      <c r="U62" s="795"/>
      <c r="V62" s="795"/>
      <c r="W62" s="795"/>
      <c r="X62" s="795"/>
      <c r="Y62" s="795"/>
      <c r="Z62" s="795"/>
      <c r="AA62" s="795"/>
      <c r="AB62" s="795"/>
      <c r="AC62" s="795"/>
      <c r="AD62" s="795"/>
      <c r="AE62" s="795"/>
      <c r="AF62" s="166"/>
      <c r="AG62" s="166"/>
      <c r="AH62" s="164"/>
      <c r="AI62" s="165"/>
      <c r="AJ62" s="165"/>
    </row>
    <row r="63" spans="1:40" s="180" customFormat="1" hidden="1">
      <c r="N63" s="179"/>
      <c r="O63" s="179"/>
      <c r="S63" s="179"/>
      <c r="AH63" s="164"/>
      <c r="AI63" s="165"/>
      <c r="AJ63" s="165"/>
    </row>
    <row r="64" spans="1:40" s="180" customFormat="1" hidden="1">
      <c r="A64" s="180" t="s">
        <v>113</v>
      </c>
      <c r="B64" s="796"/>
      <c r="C64" s="706"/>
      <c r="D64" s="706"/>
      <c r="E64" s="180" t="s">
        <v>0</v>
      </c>
      <c r="N64" s="179"/>
      <c r="O64" s="179"/>
      <c r="S64" s="179"/>
      <c r="AH64" s="164"/>
      <c r="AI64" s="165"/>
      <c r="AJ64" s="165"/>
    </row>
    <row r="65" spans="1:40" hidden="1">
      <c r="AJ65" s="177"/>
      <c r="AK65" s="141"/>
      <c r="AL65" s="141"/>
      <c r="AM65" s="178"/>
      <c r="AN65" s="178"/>
    </row>
    <row r="66" spans="1:40" s="194" customFormat="1">
      <c r="A66" s="794" t="s">
        <v>211</v>
      </c>
      <c r="B66" s="794"/>
      <c r="C66" s="794"/>
      <c r="D66" s="794"/>
      <c r="E66" s="794"/>
      <c r="F66" s="794"/>
      <c r="G66" s="794"/>
      <c r="H66" s="794"/>
      <c r="I66" s="794"/>
      <c r="J66" s="794"/>
      <c r="K66" s="794"/>
      <c r="L66" s="794"/>
      <c r="M66" s="794"/>
      <c r="N66" s="794"/>
      <c r="O66" s="794"/>
      <c r="P66" s="794"/>
      <c r="Q66" s="794"/>
      <c r="R66" s="794"/>
      <c r="S66" s="794"/>
      <c r="T66" s="794"/>
      <c r="U66" s="794"/>
      <c r="V66" s="794"/>
      <c r="W66" s="794"/>
      <c r="X66" s="794"/>
      <c r="Y66" s="794"/>
      <c r="Z66" s="794"/>
      <c r="AA66" s="794"/>
      <c r="AB66" s="794"/>
      <c r="AC66" s="794"/>
      <c r="AD66" s="794"/>
      <c r="AE66" s="794"/>
      <c r="AF66" s="794"/>
      <c r="AG66" s="794"/>
      <c r="AH66" s="794"/>
      <c r="AI66" s="794"/>
      <c r="AJ66" s="209"/>
      <c r="AK66" s="164"/>
      <c r="AL66" s="164"/>
      <c r="AM66" s="165"/>
      <c r="AN66" s="165"/>
    </row>
    <row r="67" spans="1:40" s="194" customFormat="1">
      <c r="N67" s="193"/>
      <c r="O67" s="193"/>
      <c r="S67" s="193"/>
      <c r="AJ67" s="209"/>
      <c r="AK67" s="164"/>
      <c r="AL67" s="164"/>
      <c r="AM67" s="165"/>
      <c r="AN67" s="165"/>
    </row>
    <row r="68" spans="1:40" s="194" customFormat="1">
      <c r="A68" s="706" t="s">
        <v>196</v>
      </c>
      <c r="B68" s="706"/>
      <c r="C68" s="706"/>
      <c r="D68" s="706"/>
      <c r="E68" s="706"/>
      <c r="F68" s="706"/>
      <c r="G68" s="706"/>
      <c r="H68" s="706"/>
      <c r="I68" s="706"/>
      <c r="J68" s="706"/>
      <c r="K68" s="706"/>
      <c r="L68" s="706"/>
      <c r="M68" s="706"/>
      <c r="N68" s="706"/>
      <c r="O68" s="706"/>
      <c r="P68" s="706"/>
      <c r="Q68" s="706"/>
      <c r="R68" s="706"/>
      <c r="S68" s="706"/>
      <c r="T68" s="706"/>
      <c r="U68" s="706"/>
      <c r="V68" s="706"/>
      <c r="W68" s="706"/>
      <c r="X68" s="706"/>
      <c r="Y68" s="706"/>
      <c r="Z68" s="706"/>
      <c r="AA68" s="706"/>
      <c r="AB68" s="706"/>
      <c r="AC68" s="706"/>
      <c r="AD68" s="706"/>
      <c r="AE68" s="706"/>
      <c r="AF68" s="706"/>
      <c r="AG68" s="706"/>
      <c r="AH68" s="706"/>
      <c r="AI68" s="706"/>
      <c r="AJ68" s="209"/>
      <c r="AK68" s="164"/>
      <c r="AL68" s="164"/>
      <c r="AM68" s="165"/>
      <c r="AN68" s="165"/>
    </row>
    <row r="69" spans="1:40" s="194" customFormat="1">
      <c r="N69" s="193"/>
      <c r="O69" s="193"/>
      <c r="S69" s="193"/>
      <c r="AJ69" s="210" t="s">
        <v>155</v>
      </c>
      <c r="AK69" s="164"/>
      <c r="AL69" s="164"/>
      <c r="AM69" s="165"/>
      <c r="AN69" s="165"/>
    </row>
    <row r="70" spans="1:40" s="194" customFormat="1">
      <c r="A70" s="194" t="s">
        <v>197</v>
      </c>
      <c r="B70" s="796">
        <f>AJ70</f>
        <v>0</v>
      </c>
      <c r="C70" s="796"/>
      <c r="D70" s="706" t="s">
        <v>2</v>
      </c>
      <c r="E70" s="706"/>
      <c r="N70" s="193"/>
      <c r="O70" s="193"/>
      <c r="S70" s="193"/>
      <c r="AJ70" s="210">
        <v>0</v>
      </c>
      <c r="AK70" s="164"/>
      <c r="AL70" s="164"/>
      <c r="AM70" s="165"/>
      <c r="AN70" s="165"/>
    </row>
    <row r="71" spans="1:40" s="194" customFormat="1">
      <c r="N71" s="193"/>
      <c r="O71" s="193"/>
      <c r="S71" s="193"/>
      <c r="AJ71" s="210"/>
      <c r="AK71" s="164"/>
      <c r="AL71" s="164"/>
      <c r="AM71" s="165"/>
      <c r="AN71" s="165"/>
    </row>
    <row r="72" spans="1:40" s="194" customFormat="1">
      <c r="N72" s="193"/>
      <c r="O72" s="193"/>
      <c r="S72" s="193"/>
      <c r="AJ72" s="210"/>
      <c r="AK72" s="164"/>
      <c r="AL72" s="164"/>
      <c r="AM72" s="165"/>
      <c r="AN72" s="165"/>
    </row>
    <row r="73" spans="1:40" s="194" customFormat="1">
      <c r="A73" s="794" t="s">
        <v>212</v>
      </c>
      <c r="B73" s="794"/>
      <c r="C73" s="794"/>
      <c r="D73" s="794"/>
      <c r="E73" s="794"/>
      <c r="F73" s="794"/>
      <c r="G73" s="794"/>
      <c r="H73" s="794"/>
      <c r="I73" s="794"/>
      <c r="J73" s="794"/>
      <c r="K73" s="794"/>
      <c r="L73" s="794"/>
      <c r="M73" s="794"/>
      <c r="N73" s="794"/>
      <c r="O73" s="794"/>
      <c r="P73" s="794"/>
      <c r="Q73" s="794"/>
      <c r="R73" s="794"/>
      <c r="S73" s="794"/>
      <c r="T73" s="794"/>
      <c r="U73" s="794"/>
      <c r="V73" s="794"/>
      <c r="W73" s="794"/>
      <c r="X73" s="794"/>
      <c r="Y73" s="794"/>
      <c r="Z73" s="794"/>
      <c r="AA73" s="794"/>
      <c r="AB73" s="794"/>
      <c r="AC73" s="794"/>
      <c r="AD73" s="794"/>
      <c r="AE73" s="794"/>
      <c r="AF73" s="794"/>
      <c r="AG73" s="794"/>
      <c r="AH73" s="794"/>
      <c r="AI73" s="794"/>
      <c r="AJ73" s="210"/>
      <c r="AK73" s="164"/>
      <c r="AL73" s="164"/>
      <c r="AM73" s="165"/>
      <c r="AN73" s="165"/>
    </row>
    <row r="74" spans="1:40" s="194" customFormat="1">
      <c r="N74" s="193"/>
      <c r="O74" s="193"/>
      <c r="S74" s="193"/>
      <c r="AJ74" s="210"/>
      <c r="AK74" s="164"/>
      <c r="AL74" s="164"/>
      <c r="AM74" s="165"/>
      <c r="AN74" s="165"/>
    </row>
    <row r="75" spans="1:40" s="194" customFormat="1">
      <c r="A75" s="706" t="s">
        <v>196</v>
      </c>
      <c r="B75" s="706"/>
      <c r="C75" s="706"/>
      <c r="D75" s="706"/>
      <c r="E75" s="706"/>
      <c r="F75" s="706"/>
      <c r="G75" s="706"/>
      <c r="H75" s="706"/>
      <c r="I75" s="706"/>
      <c r="J75" s="706"/>
      <c r="K75" s="706"/>
      <c r="L75" s="706"/>
      <c r="M75" s="706"/>
      <c r="N75" s="706"/>
      <c r="O75" s="706"/>
      <c r="P75" s="706"/>
      <c r="Q75" s="706"/>
      <c r="R75" s="706"/>
      <c r="S75" s="706"/>
      <c r="T75" s="706"/>
      <c r="U75" s="706"/>
      <c r="V75" s="706"/>
      <c r="W75" s="706"/>
      <c r="X75" s="706"/>
      <c r="Y75" s="706"/>
      <c r="Z75" s="706"/>
      <c r="AA75" s="706"/>
      <c r="AB75" s="706"/>
      <c r="AC75" s="706"/>
      <c r="AD75" s="706"/>
      <c r="AE75" s="706"/>
      <c r="AF75" s="706"/>
      <c r="AG75" s="706"/>
      <c r="AH75" s="706"/>
      <c r="AI75" s="706"/>
      <c r="AJ75" s="210"/>
      <c r="AK75" s="164"/>
      <c r="AL75" s="164"/>
      <c r="AM75" s="165"/>
      <c r="AN75" s="165"/>
    </row>
    <row r="76" spans="1:40" s="194" customFormat="1">
      <c r="N76" s="193"/>
      <c r="O76" s="193"/>
      <c r="S76" s="193"/>
      <c r="AJ76" s="210" t="s">
        <v>155</v>
      </c>
      <c r="AK76" s="164"/>
      <c r="AL76" s="164"/>
      <c r="AM76" s="165"/>
      <c r="AN76" s="165"/>
    </row>
    <row r="77" spans="1:40" s="194" customFormat="1">
      <c r="A77" s="194" t="s">
        <v>197</v>
      </c>
      <c r="B77" s="796">
        <f>AJ77</f>
        <v>0</v>
      </c>
      <c r="C77" s="796"/>
      <c r="D77" s="706" t="s">
        <v>2</v>
      </c>
      <c r="E77" s="706"/>
      <c r="N77" s="193"/>
      <c r="O77" s="193"/>
      <c r="S77" s="193"/>
      <c r="AJ77" s="210">
        <v>0</v>
      </c>
      <c r="AK77" s="164"/>
      <c r="AL77" s="164"/>
      <c r="AM77" s="165"/>
      <c r="AN77" s="165"/>
    </row>
    <row r="78" spans="1:40" s="194" customFormat="1">
      <c r="N78" s="193"/>
      <c r="O78" s="193"/>
      <c r="S78" s="193"/>
      <c r="AJ78" s="210"/>
      <c r="AK78" s="164"/>
      <c r="AL78" s="164"/>
      <c r="AM78" s="165"/>
      <c r="AN78" s="165"/>
    </row>
    <row r="79" spans="1:40" s="194" customFormat="1">
      <c r="N79" s="193"/>
      <c r="O79" s="193"/>
      <c r="S79" s="193"/>
      <c r="AJ79" s="210"/>
      <c r="AK79" s="164"/>
      <c r="AL79" s="164"/>
      <c r="AM79" s="165"/>
      <c r="AN79" s="165"/>
    </row>
    <row r="80" spans="1:40" s="194" customFormat="1">
      <c r="A80" s="794" t="s">
        <v>213</v>
      </c>
      <c r="B80" s="794"/>
      <c r="C80" s="794"/>
      <c r="D80" s="794"/>
      <c r="E80" s="794"/>
      <c r="F80" s="794"/>
      <c r="G80" s="794"/>
      <c r="H80" s="794"/>
      <c r="I80" s="794"/>
      <c r="J80" s="794"/>
      <c r="K80" s="794"/>
      <c r="L80" s="794"/>
      <c r="M80" s="794"/>
      <c r="N80" s="794"/>
      <c r="O80" s="794"/>
      <c r="P80" s="794"/>
      <c r="Q80" s="794"/>
      <c r="R80" s="794"/>
      <c r="S80" s="794"/>
      <c r="T80" s="794"/>
      <c r="U80" s="794"/>
      <c r="V80" s="794"/>
      <c r="W80" s="794"/>
      <c r="X80" s="794"/>
      <c r="Y80" s="794"/>
      <c r="Z80" s="794"/>
      <c r="AA80" s="794"/>
      <c r="AB80" s="794"/>
      <c r="AC80" s="794"/>
      <c r="AD80" s="794"/>
      <c r="AE80" s="794"/>
      <c r="AF80" s="794"/>
      <c r="AG80" s="794"/>
      <c r="AH80" s="794"/>
      <c r="AI80" s="794"/>
      <c r="AJ80" s="210"/>
      <c r="AK80" s="164"/>
      <c r="AL80" s="164"/>
      <c r="AM80" s="165"/>
      <c r="AN80" s="165"/>
    </row>
    <row r="81" spans="1:40" s="194" customFormat="1">
      <c r="N81" s="193"/>
      <c r="O81" s="193"/>
      <c r="S81" s="193"/>
      <c r="AJ81" s="210"/>
      <c r="AK81" s="164"/>
      <c r="AL81" s="164"/>
      <c r="AM81" s="165"/>
      <c r="AN81" s="165"/>
    </row>
    <row r="82" spans="1:40" s="194" customFormat="1">
      <c r="A82" s="706" t="s">
        <v>196</v>
      </c>
      <c r="B82" s="706"/>
      <c r="C82" s="706"/>
      <c r="D82" s="706"/>
      <c r="E82" s="706"/>
      <c r="F82" s="706"/>
      <c r="G82" s="706"/>
      <c r="H82" s="706"/>
      <c r="I82" s="706"/>
      <c r="J82" s="706"/>
      <c r="K82" s="706"/>
      <c r="L82" s="706"/>
      <c r="M82" s="706"/>
      <c r="N82" s="706"/>
      <c r="O82" s="706"/>
      <c r="P82" s="706"/>
      <c r="Q82" s="706"/>
      <c r="R82" s="706"/>
      <c r="S82" s="706"/>
      <c r="T82" s="706"/>
      <c r="U82" s="706"/>
      <c r="V82" s="706"/>
      <c r="W82" s="706"/>
      <c r="X82" s="706"/>
      <c r="Y82" s="706"/>
      <c r="Z82" s="706"/>
      <c r="AA82" s="706"/>
      <c r="AB82" s="706"/>
      <c r="AC82" s="706"/>
      <c r="AD82" s="706"/>
      <c r="AE82" s="706"/>
      <c r="AF82" s="706"/>
      <c r="AG82" s="706"/>
      <c r="AH82" s="706"/>
      <c r="AI82" s="706"/>
      <c r="AJ82" s="210"/>
      <c r="AK82" s="164"/>
      <c r="AL82" s="164"/>
      <c r="AM82" s="165"/>
      <c r="AN82" s="165"/>
    </row>
    <row r="83" spans="1:40" s="194" customFormat="1">
      <c r="N83" s="193"/>
      <c r="O83" s="193"/>
      <c r="S83" s="193"/>
      <c r="AJ83" s="210" t="s">
        <v>155</v>
      </c>
      <c r="AK83" s="164"/>
      <c r="AL83" s="164"/>
      <c r="AM83" s="165"/>
      <c r="AN83" s="165"/>
    </row>
    <row r="84" spans="1:40" s="194" customFormat="1">
      <c r="A84" s="194" t="s">
        <v>197</v>
      </c>
      <c r="B84" s="796">
        <f>AJ84</f>
        <v>0</v>
      </c>
      <c r="C84" s="796"/>
      <c r="D84" s="706" t="s">
        <v>2</v>
      </c>
      <c r="E84" s="706"/>
      <c r="N84" s="193"/>
      <c r="O84" s="193"/>
      <c r="S84" s="193"/>
      <c r="AJ84" s="210">
        <v>0</v>
      </c>
      <c r="AK84" s="164"/>
      <c r="AL84" s="164"/>
      <c r="AM84" s="165"/>
      <c r="AN84" s="165"/>
    </row>
    <row r="85" spans="1:40" s="194" customFormat="1">
      <c r="N85" s="193"/>
      <c r="O85" s="193"/>
      <c r="S85" s="193"/>
      <c r="AJ85" s="211"/>
      <c r="AK85" s="164"/>
      <c r="AL85" s="164"/>
      <c r="AM85" s="165"/>
      <c r="AN85" s="165"/>
    </row>
    <row r="86" spans="1:40" s="194" customFormat="1">
      <c r="N86" s="193"/>
      <c r="O86" s="193"/>
      <c r="S86" s="193"/>
      <c r="AJ86" s="211"/>
      <c r="AK86" s="164"/>
      <c r="AL86" s="164"/>
      <c r="AM86" s="165"/>
      <c r="AN86" s="165"/>
    </row>
    <row r="87" spans="1:40" s="194" customFormat="1">
      <c r="A87" s="794" t="s">
        <v>214</v>
      </c>
      <c r="B87" s="794"/>
      <c r="C87" s="794"/>
      <c r="D87" s="794"/>
      <c r="E87" s="794"/>
      <c r="F87" s="794"/>
      <c r="G87" s="794"/>
      <c r="H87" s="794"/>
      <c r="I87" s="794"/>
      <c r="J87" s="794"/>
      <c r="K87" s="794"/>
      <c r="L87" s="794"/>
      <c r="M87" s="794"/>
      <c r="N87" s="794"/>
      <c r="O87" s="794"/>
      <c r="P87" s="794"/>
      <c r="Q87" s="794"/>
      <c r="R87" s="794"/>
      <c r="S87" s="794"/>
      <c r="T87" s="794"/>
      <c r="U87" s="794"/>
      <c r="V87" s="794"/>
      <c r="W87" s="794"/>
      <c r="X87" s="794"/>
      <c r="Y87" s="794"/>
      <c r="Z87" s="794"/>
      <c r="AA87" s="794"/>
      <c r="AB87" s="794"/>
      <c r="AC87" s="794"/>
      <c r="AD87" s="794"/>
      <c r="AE87" s="794"/>
      <c r="AF87" s="794"/>
      <c r="AG87" s="794"/>
      <c r="AH87" s="794"/>
      <c r="AI87" s="794"/>
      <c r="AJ87" s="211"/>
      <c r="AK87" s="164"/>
      <c r="AL87" s="164"/>
      <c r="AM87" s="165"/>
      <c r="AN87" s="165"/>
    </row>
    <row r="88" spans="1:40" s="194" customFormat="1">
      <c r="N88" s="193"/>
      <c r="O88" s="193"/>
      <c r="S88" s="193"/>
      <c r="AJ88" s="211"/>
      <c r="AK88" s="164"/>
      <c r="AL88" s="164"/>
      <c r="AM88" s="165"/>
      <c r="AN88" s="165"/>
    </row>
    <row r="89" spans="1:40" s="194" customFormat="1">
      <c r="A89" s="706" t="s">
        <v>196</v>
      </c>
      <c r="B89" s="706"/>
      <c r="C89" s="706"/>
      <c r="D89" s="706"/>
      <c r="E89" s="706"/>
      <c r="F89" s="706"/>
      <c r="G89" s="706"/>
      <c r="H89" s="706"/>
      <c r="I89" s="706"/>
      <c r="J89" s="706"/>
      <c r="K89" s="706"/>
      <c r="L89" s="706"/>
      <c r="M89" s="706"/>
      <c r="N89" s="706"/>
      <c r="O89" s="706"/>
      <c r="P89" s="706"/>
      <c r="Q89" s="706"/>
      <c r="R89" s="706"/>
      <c r="S89" s="706"/>
      <c r="T89" s="706"/>
      <c r="U89" s="706"/>
      <c r="V89" s="706"/>
      <c r="W89" s="706"/>
      <c r="X89" s="706"/>
      <c r="Y89" s="706"/>
      <c r="Z89" s="706"/>
      <c r="AA89" s="706"/>
      <c r="AB89" s="706"/>
      <c r="AC89" s="706"/>
      <c r="AD89" s="706"/>
      <c r="AE89" s="706"/>
      <c r="AF89" s="706"/>
      <c r="AG89" s="706"/>
      <c r="AH89" s="706"/>
      <c r="AI89" s="706"/>
      <c r="AJ89" s="211"/>
      <c r="AK89" s="164"/>
      <c r="AL89" s="164"/>
      <c r="AM89" s="165"/>
      <c r="AN89" s="165"/>
    </row>
    <row r="90" spans="1:40" s="194" customFormat="1">
      <c r="N90" s="193"/>
      <c r="O90" s="193"/>
      <c r="S90" s="193"/>
      <c r="AJ90" s="210" t="s">
        <v>155</v>
      </c>
      <c r="AK90" s="164"/>
      <c r="AL90" s="164"/>
      <c r="AM90" s="165"/>
      <c r="AN90" s="165"/>
    </row>
    <row r="91" spans="1:40" s="194" customFormat="1">
      <c r="A91" s="194" t="s">
        <v>197</v>
      </c>
      <c r="B91" s="796">
        <f>AJ91</f>
        <v>0</v>
      </c>
      <c r="C91" s="796"/>
      <c r="D91" s="706" t="s">
        <v>2</v>
      </c>
      <c r="E91" s="706"/>
      <c r="N91" s="193"/>
      <c r="O91" s="193"/>
      <c r="S91" s="193"/>
      <c r="AJ91" s="210">
        <v>0</v>
      </c>
      <c r="AK91" s="164"/>
      <c r="AL91" s="164"/>
      <c r="AM91" s="165"/>
      <c r="AN91" s="165"/>
    </row>
    <row r="92" spans="1:40" s="194" customFormat="1">
      <c r="N92" s="193"/>
      <c r="O92" s="193"/>
      <c r="S92" s="193"/>
      <c r="AJ92" s="210"/>
      <c r="AK92" s="164"/>
      <c r="AL92" s="164"/>
      <c r="AM92" s="165"/>
      <c r="AN92" s="165"/>
    </row>
    <row r="93" spans="1:40" s="194" customFormat="1">
      <c r="N93" s="193"/>
      <c r="O93" s="193"/>
      <c r="S93" s="193"/>
      <c r="AJ93" s="210"/>
      <c r="AK93" s="164"/>
      <c r="AL93" s="164"/>
      <c r="AM93" s="165"/>
      <c r="AN93" s="165"/>
    </row>
    <row r="94" spans="1:40" s="194" customFormat="1">
      <c r="A94" s="794" t="s">
        <v>215</v>
      </c>
      <c r="B94" s="794"/>
      <c r="C94" s="794"/>
      <c r="D94" s="794"/>
      <c r="E94" s="794"/>
      <c r="F94" s="794"/>
      <c r="G94" s="794"/>
      <c r="H94" s="794"/>
      <c r="I94" s="794"/>
      <c r="J94" s="794"/>
      <c r="K94" s="794"/>
      <c r="L94" s="794"/>
      <c r="M94" s="794"/>
      <c r="N94" s="794"/>
      <c r="O94" s="794"/>
      <c r="P94" s="794"/>
      <c r="Q94" s="794"/>
      <c r="R94" s="794"/>
      <c r="S94" s="794"/>
      <c r="T94" s="794"/>
      <c r="U94" s="794"/>
      <c r="V94" s="794"/>
      <c r="W94" s="794"/>
      <c r="X94" s="794"/>
      <c r="Y94" s="794"/>
      <c r="Z94" s="794"/>
      <c r="AA94" s="794"/>
      <c r="AB94" s="794"/>
      <c r="AC94" s="794"/>
      <c r="AD94" s="794"/>
      <c r="AE94" s="794"/>
      <c r="AF94" s="794"/>
      <c r="AG94" s="794"/>
      <c r="AH94" s="794"/>
      <c r="AI94" s="794"/>
      <c r="AJ94" s="210"/>
      <c r="AK94" s="164"/>
      <c r="AL94" s="164"/>
      <c r="AM94" s="165"/>
      <c r="AN94" s="165"/>
    </row>
    <row r="95" spans="1:40" s="194" customFormat="1">
      <c r="N95" s="193"/>
      <c r="O95" s="193"/>
      <c r="S95" s="193"/>
      <c r="AJ95" s="210"/>
      <c r="AK95" s="164"/>
      <c r="AL95" s="164"/>
      <c r="AM95" s="165"/>
      <c r="AN95" s="165"/>
    </row>
    <row r="96" spans="1:40" s="194" customFormat="1">
      <c r="A96" s="706" t="s">
        <v>196</v>
      </c>
      <c r="B96" s="706"/>
      <c r="C96" s="706"/>
      <c r="D96" s="706"/>
      <c r="E96" s="706"/>
      <c r="F96" s="706"/>
      <c r="G96" s="706"/>
      <c r="H96" s="706"/>
      <c r="I96" s="706"/>
      <c r="J96" s="706"/>
      <c r="K96" s="706"/>
      <c r="L96" s="706"/>
      <c r="M96" s="706"/>
      <c r="N96" s="706"/>
      <c r="O96" s="706"/>
      <c r="P96" s="706"/>
      <c r="Q96" s="706"/>
      <c r="R96" s="706"/>
      <c r="S96" s="706"/>
      <c r="T96" s="706"/>
      <c r="U96" s="706"/>
      <c r="V96" s="706"/>
      <c r="W96" s="706"/>
      <c r="X96" s="706"/>
      <c r="Y96" s="706"/>
      <c r="Z96" s="706"/>
      <c r="AA96" s="706"/>
      <c r="AB96" s="706"/>
      <c r="AC96" s="706"/>
      <c r="AD96" s="706"/>
      <c r="AE96" s="706"/>
      <c r="AF96" s="706"/>
      <c r="AG96" s="706"/>
      <c r="AH96" s="706"/>
      <c r="AI96" s="706"/>
      <c r="AJ96" s="210"/>
      <c r="AK96" s="164"/>
      <c r="AL96" s="164"/>
      <c r="AM96" s="165"/>
      <c r="AN96" s="165"/>
    </row>
    <row r="97" spans="1:40" s="194" customFormat="1">
      <c r="N97" s="193"/>
      <c r="O97" s="193"/>
      <c r="S97" s="193"/>
      <c r="AJ97" s="210" t="s">
        <v>155</v>
      </c>
      <c r="AK97" s="164"/>
      <c r="AL97" s="164"/>
      <c r="AM97" s="165"/>
      <c r="AN97" s="165"/>
    </row>
    <row r="98" spans="1:40" s="194" customFormat="1">
      <c r="A98" s="194" t="s">
        <v>197</v>
      </c>
      <c r="B98" s="796">
        <f>AJ98</f>
        <v>0</v>
      </c>
      <c r="C98" s="796"/>
      <c r="D98" s="706" t="s">
        <v>2</v>
      </c>
      <c r="E98" s="706"/>
      <c r="N98" s="193"/>
      <c r="O98" s="193"/>
      <c r="S98" s="193"/>
      <c r="AJ98" s="210">
        <v>0</v>
      </c>
      <c r="AK98" s="164"/>
      <c r="AL98" s="164"/>
      <c r="AM98" s="165"/>
      <c r="AN98" s="165"/>
    </row>
    <row r="99" spans="1:40" s="194" customFormat="1">
      <c r="N99" s="193"/>
      <c r="O99" s="193"/>
      <c r="S99" s="193"/>
      <c r="AJ99" s="209"/>
      <c r="AK99" s="164"/>
      <c r="AL99" s="164"/>
      <c r="AM99" s="165"/>
      <c r="AN99" s="165"/>
    </row>
    <row r="100" spans="1:40" s="194" customFormat="1">
      <c r="N100" s="193"/>
      <c r="O100" s="193"/>
      <c r="S100" s="193"/>
      <c r="AJ100" s="209"/>
      <c r="AK100" s="164"/>
      <c r="AL100" s="164"/>
      <c r="AM100" s="165"/>
      <c r="AN100" s="165"/>
    </row>
    <row r="101" spans="1:40">
      <c r="A101" s="755" t="s">
        <v>142</v>
      </c>
      <c r="B101" s="756"/>
      <c r="C101" s="756"/>
      <c r="D101" s="756"/>
      <c r="E101" s="756"/>
      <c r="F101" s="756"/>
      <c r="G101" s="756"/>
      <c r="H101" s="756"/>
      <c r="I101" s="756"/>
      <c r="J101" s="756"/>
      <c r="K101" s="756"/>
      <c r="L101" s="756"/>
      <c r="M101" s="756"/>
      <c r="N101" s="756"/>
      <c r="O101" s="756"/>
      <c r="P101" s="756"/>
      <c r="Q101" s="756"/>
      <c r="R101" s="756"/>
      <c r="S101" s="756"/>
      <c r="T101" s="756"/>
      <c r="U101" s="756"/>
      <c r="V101" s="756"/>
      <c r="W101" s="756"/>
      <c r="X101" s="756"/>
      <c r="Y101" s="756"/>
      <c r="Z101" s="756"/>
      <c r="AA101" s="756"/>
      <c r="AB101" s="756"/>
      <c r="AC101" s="756"/>
      <c r="AD101" s="756"/>
      <c r="AE101" s="756"/>
      <c r="AF101" s="756"/>
      <c r="AG101" s="756"/>
      <c r="AH101" s="756"/>
      <c r="AI101" s="757"/>
      <c r="AJ101" s="177"/>
      <c r="AK101" s="141"/>
      <c r="AL101" s="141"/>
      <c r="AM101" s="178"/>
      <c r="AN101" s="178"/>
    </row>
    <row r="102" spans="1:40">
      <c r="AJ102" s="177"/>
      <c r="AK102" s="141"/>
      <c r="AL102" s="141"/>
      <c r="AM102" s="178"/>
      <c r="AN102" s="178"/>
    </row>
    <row r="103" spans="1:40">
      <c r="A103" s="763" t="s">
        <v>143</v>
      </c>
      <c r="B103" s="763"/>
      <c r="C103" s="763"/>
      <c r="D103" s="763"/>
      <c r="E103" s="763"/>
      <c r="F103" s="763"/>
      <c r="G103" s="763"/>
      <c r="H103" s="763"/>
      <c r="I103" s="763"/>
      <c r="J103" s="763"/>
      <c r="K103" s="763"/>
      <c r="L103" s="763"/>
      <c r="M103" s="763"/>
      <c r="N103" s="763"/>
      <c r="O103" s="763"/>
      <c r="P103" s="763"/>
      <c r="Q103" s="763"/>
      <c r="R103" s="763"/>
      <c r="S103" s="763"/>
      <c r="T103" s="763"/>
      <c r="U103" s="763"/>
      <c r="V103" s="763"/>
      <c r="W103" s="763"/>
      <c r="X103" s="763"/>
      <c r="Y103" s="763"/>
      <c r="Z103" s="763"/>
      <c r="AA103" s="763"/>
      <c r="AB103" s="763"/>
      <c r="AC103" s="763"/>
      <c r="AD103" s="763"/>
      <c r="AE103" s="763"/>
      <c r="AF103" s="763"/>
      <c r="AG103" s="763"/>
      <c r="AH103" s="763"/>
      <c r="AI103" s="763"/>
      <c r="AJ103" s="177"/>
      <c r="AK103" s="141"/>
      <c r="AL103" s="141"/>
      <c r="AM103" s="178"/>
      <c r="AN103" s="178"/>
    </row>
    <row r="104" spans="1:40">
      <c r="AJ104" s="177"/>
      <c r="AK104" s="141"/>
      <c r="AL104" s="141"/>
      <c r="AM104" s="178"/>
      <c r="AN104" s="178"/>
    </row>
    <row r="105" spans="1:40">
      <c r="A105" s="764" t="s">
        <v>144</v>
      </c>
      <c r="B105" s="764"/>
      <c r="C105" s="764"/>
      <c r="D105" s="764"/>
      <c r="E105" s="764"/>
      <c r="F105" s="764"/>
      <c r="G105" s="764"/>
      <c r="H105" s="764"/>
      <c r="I105" s="764"/>
      <c r="J105" s="764"/>
      <c r="K105" s="764"/>
      <c r="L105" s="764"/>
      <c r="M105" s="764"/>
      <c r="N105" s="764"/>
      <c r="O105" s="764"/>
      <c r="P105" s="764"/>
      <c r="Q105" s="764"/>
      <c r="R105" s="764"/>
      <c r="S105" s="764"/>
      <c r="T105" s="764"/>
      <c r="U105" s="764"/>
      <c r="V105" s="764"/>
      <c r="W105" s="764"/>
      <c r="X105" s="764"/>
      <c r="Y105" s="764"/>
      <c r="Z105" s="764"/>
      <c r="AA105" s="764"/>
      <c r="AB105" s="764"/>
      <c r="AC105" s="764"/>
      <c r="AD105" s="764"/>
      <c r="AE105" s="764"/>
      <c r="AF105" s="764"/>
      <c r="AG105" s="764"/>
      <c r="AH105" s="764"/>
      <c r="AI105" s="764"/>
      <c r="AJ105" s="177"/>
      <c r="AK105" s="141"/>
      <c r="AL105" s="141"/>
      <c r="AM105" s="178"/>
      <c r="AN105" s="178"/>
    </row>
    <row r="106" spans="1:40">
      <c r="AJ106" s="177" t="s">
        <v>145</v>
      </c>
      <c r="AK106" s="141" t="s">
        <v>146</v>
      </c>
      <c r="AL106" s="141" t="s">
        <v>147</v>
      </c>
      <c r="AM106" s="178"/>
      <c r="AN106" s="178"/>
    </row>
    <row r="107" spans="1:40">
      <c r="A107" s="174" t="s">
        <v>113</v>
      </c>
      <c r="B107" s="766">
        <f>B26</f>
        <v>0</v>
      </c>
      <c r="C107" s="766"/>
      <c r="D107" s="766"/>
      <c r="E107" s="174" t="s">
        <v>1</v>
      </c>
      <c r="F107" s="67" t="s">
        <v>114</v>
      </c>
      <c r="G107" s="766">
        <f>G26</f>
        <v>7</v>
      </c>
      <c r="H107" s="766"/>
      <c r="I107" s="174" t="s">
        <v>1</v>
      </c>
      <c r="J107" s="67" t="s">
        <v>139</v>
      </c>
      <c r="K107" s="68" t="s">
        <v>126</v>
      </c>
      <c r="L107" s="766">
        <f>AJ107*AK107</f>
        <v>0</v>
      </c>
      <c r="M107" s="766"/>
      <c r="N107" s="172" t="s">
        <v>0</v>
      </c>
      <c r="O107" s="172" t="s">
        <v>114</v>
      </c>
      <c r="P107" s="766">
        <f>AL107</f>
        <v>0</v>
      </c>
      <c r="Q107" s="766"/>
      <c r="R107" s="174" t="s">
        <v>128</v>
      </c>
      <c r="AJ107" s="177">
        <v>0</v>
      </c>
      <c r="AK107" s="141"/>
      <c r="AL107" s="141"/>
      <c r="AM107" s="178"/>
      <c r="AN107" s="178"/>
    </row>
    <row r="108" spans="1:40">
      <c r="A108" s="174" t="s">
        <v>113</v>
      </c>
      <c r="B108" s="766">
        <f>(B107*G107)-(L107*P107)</f>
        <v>0</v>
      </c>
      <c r="C108" s="766"/>
      <c r="D108" s="766"/>
      <c r="E108" s="174" t="s">
        <v>0</v>
      </c>
      <c r="AJ108" s="177"/>
      <c r="AK108" s="141"/>
      <c r="AL108" s="141"/>
      <c r="AM108" s="178"/>
      <c r="AN108" s="178"/>
    </row>
    <row r="109" spans="1:40">
      <c r="AJ109" s="177"/>
      <c r="AK109" s="141"/>
      <c r="AL109" s="141"/>
      <c r="AM109" s="178"/>
      <c r="AN109" s="178"/>
    </row>
    <row r="110" spans="1:40">
      <c r="AJ110" s="177"/>
      <c r="AK110" s="141"/>
      <c r="AL110" s="141"/>
      <c r="AM110" s="178"/>
      <c r="AN110" s="178"/>
    </row>
    <row r="111" spans="1:40" ht="15" customHeight="1">
      <c r="A111" s="773" t="s">
        <v>148</v>
      </c>
      <c r="B111" s="773"/>
      <c r="C111" s="773"/>
      <c r="D111" s="773"/>
      <c r="E111" s="773"/>
      <c r="F111" s="773"/>
      <c r="G111" s="773"/>
      <c r="H111" s="773"/>
      <c r="I111" s="773"/>
      <c r="J111" s="773"/>
      <c r="K111" s="773"/>
      <c r="L111" s="773"/>
      <c r="M111" s="773"/>
      <c r="N111" s="773"/>
      <c r="O111" s="773"/>
      <c r="P111" s="773"/>
      <c r="Q111" s="773"/>
      <c r="R111" s="773"/>
      <c r="S111" s="773"/>
      <c r="T111" s="773"/>
      <c r="U111" s="773"/>
      <c r="V111" s="773"/>
      <c r="W111" s="773"/>
      <c r="X111" s="773"/>
      <c r="Y111" s="773"/>
      <c r="Z111" s="773"/>
      <c r="AA111" s="773"/>
      <c r="AB111" s="773"/>
      <c r="AC111" s="773"/>
      <c r="AD111" s="773"/>
      <c r="AE111" s="773"/>
      <c r="AF111" s="773"/>
      <c r="AG111" s="773"/>
      <c r="AH111" s="773"/>
      <c r="AI111" s="773"/>
      <c r="AJ111" s="177"/>
      <c r="AK111" s="141"/>
      <c r="AL111" s="141"/>
      <c r="AM111" s="178"/>
      <c r="AN111" s="178"/>
    </row>
    <row r="112" spans="1:40">
      <c r="AJ112" s="177"/>
      <c r="AK112" s="141"/>
      <c r="AL112" s="141"/>
      <c r="AM112" s="178"/>
      <c r="AN112" s="178"/>
    </row>
    <row r="113" spans="1:40">
      <c r="A113" s="764" t="s">
        <v>173</v>
      </c>
      <c r="B113" s="764"/>
      <c r="C113" s="764"/>
      <c r="D113" s="764"/>
      <c r="E113" s="764"/>
      <c r="F113" s="764"/>
      <c r="G113" s="764"/>
      <c r="H113" s="764"/>
      <c r="I113" s="764"/>
      <c r="J113" s="764"/>
      <c r="K113" s="764"/>
      <c r="L113" s="764"/>
      <c r="M113" s="764"/>
      <c r="N113" s="764"/>
      <c r="O113" s="764"/>
      <c r="P113" s="764"/>
      <c r="Q113" s="764"/>
      <c r="R113" s="764"/>
      <c r="S113" s="764"/>
      <c r="T113" s="764"/>
      <c r="U113" s="764"/>
      <c r="V113" s="764"/>
      <c r="W113" s="764"/>
      <c r="X113" s="764"/>
      <c r="Y113" s="764"/>
      <c r="Z113" s="764"/>
      <c r="AA113" s="764"/>
      <c r="AB113" s="764"/>
      <c r="AC113" s="764"/>
      <c r="AD113" s="764"/>
      <c r="AE113" s="764"/>
      <c r="AF113" s="764"/>
      <c r="AG113" s="764"/>
      <c r="AH113" s="764"/>
      <c r="AI113" s="764"/>
      <c r="AJ113" s="177"/>
      <c r="AK113" s="141"/>
      <c r="AL113" s="141"/>
      <c r="AM113" s="178"/>
      <c r="AN113" s="178"/>
    </row>
    <row r="114" spans="1:40">
      <c r="A114" s="764" t="s">
        <v>174</v>
      </c>
      <c r="B114" s="764"/>
      <c r="C114" s="764"/>
      <c r="D114" s="764"/>
      <c r="E114" s="764"/>
      <c r="F114" s="764"/>
      <c r="G114" s="764"/>
      <c r="H114" s="764"/>
      <c r="I114" s="764"/>
      <c r="J114" s="764"/>
      <c r="K114" s="764"/>
      <c r="L114" s="764"/>
      <c r="M114" s="764"/>
      <c r="N114" s="764"/>
      <c r="O114" s="764"/>
      <c r="P114" s="764"/>
      <c r="Q114" s="764"/>
      <c r="R114" s="764"/>
      <c r="S114" s="764"/>
      <c r="T114" s="764"/>
      <c r="U114" s="764"/>
      <c r="V114" s="764"/>
      <c r="W114" s="764"/>
      <c r="X114" s="764"/>
      <c r="Y114" s="764"/>
      <c r="Z114" s="764"/>
      <c r="AA114" s="764"/>
      <c r="AB114" s="764"/>
      <c r="AC114" s="764"/>
      <c r="AD114" s="764"/>
      <c r="AE114" s="764"/>
      <c r="AF114" s="764"/>
      <c r="AG114" s="764"/>
      <c r="AH114" s="764"/>
      <c r="AI114" s="764"/>
      <c r="AJ114" s="177"/>
      <c r="AK114" s="141"/>
      <c r="AL114" s="141"/>
      <c r="AM114" s="178"/>
      <c r="AN114" s="178"/>
    </row>
    <row r="115" spans="1:40">
      <c r="AJ115" s="792" t="s">
        <v>149</v>
      </c>
      <c r="AK115" s="792"/>
      <c r="AL115" s="141"/>
      <c r="AM115" s="793" t="s">
        <v>150</v>
      </c>
      <c r="AN115" s="793"/>
    </row>
    <row r="116" spans="1:40">
      <c r="A116" s="174" t="s">
        <v>151</v>
      </c>
      <c r="B116" s="766">
        <f>B26</f>
        <v>0</v>
      </c>
      <c r="C116" s="766"/>
      <c r="D116" s="766"/>
      <c r="E116" s="174" t="s">
        <v>1</v>
      </c>
      <c r="F116" s="67" t="s">
        <v>114</v>
      </c>
      <c r="G116" s="762">
        <v>2</v>
      </c>
      <c r="H116" s="762"/>
      <c r="I116" s="67" t="s">
        <v>139</v>
      </c>
      <c r="J116" s="68" t="s">
        <v>126</v>
      </c>
      <c r="K116" s="766">
        <f>G26</f>
        <v>7</v>
      </c>
      <c r="L116" s="766"/>
      <c r="M116" s="174" t="s">
        <v>1</v>
      </c>
      <c r="N116" s="181" t="s">
        <v>114</v>
      </c>
      <c r="O116" s="766">
        <f>AJ116</f>
        <v>0</v>
      </c>
      <c r="P116" s="766"/>
      <c r="Q116" s="174" t="s">
        <v>128</v>
      </c>
      <c r="R116" s="67" t="s">
        <v>127</v>
      </c>
      <c r="S116" s="766">
        <f>G107*AM116</f>
        <v>0</v>
      </c>
      <c r="T116" s="766"/>
      <c r="AJ116" s="177">
        <v>0</v>
      </c>
      <c r="AK116" s="141"/>
      <c r="AL116" s="141"/>
      <c r="AM116" s="141">
        <v>0</v>
      </c>
      <c r="AN116" s="178"/>
    </row>
    <row r="117" spans="1:40">
      <c r="A117" s="174" t="s">
        <v>151</v>
      </c>
      <c r="B117" s="766">
        <f>(B116*G116)-(K116*O116)+S116</f>
        <v>0</v>
      </c>
      <c r="C117" s="766"/>
      <c r="D117" s="766"/>
      <c r="E117" s="174" t="s">
        <v>1</v>
      </c>
      <c r="AJ117" s="177"/>
      <c r="AK117" s="141"/>
      <c r="AL117" s="141"/>
      <c r="AM117" s="178"/>
      <c r="AN117" s="178"/>
    </row>
    <row r="118" spans="1:40">
      <c r="N118" s="151"/>
      <c r="O118" s="151"/>
      <c r="AJ118" s="177"/>
      <c r="AK118" s="141"/>
      <c r="AL118" s="141"/>
      <c r="AM118" s="178"/>
      <c r="AN118" s="178"/>
    </row>
    <row r="119" spans="1:40">
      <c r="AJ119" s="177"/>
      <c r="AK119" s="141"/>
      <c r="AL119" s="141"/>
      <c r="AM119" s="178"/>
      <c r="AN119" s="178"/>
    </row>
    <row r="120" spans="1:40">
      <c r="A120" s="763" t="s">
        <v>166</v>
      </c>
      <c r="B120" s="763"/>
      <c r="C120" s="763"/>
      <c r="D120" s="763"/>
      <c r="E120" s="763"/>
      <c r="F120" s="763"/>
      <c r="G120" s="763"/>
      <c r="H120" s="763"/>
      <c r="I120" s="763"/>
      <c r="J120" s="763"/>
      <c r="K120" s="763"/>
      <c r="L120" s="763"/>
      <c r="M120" s="763"/>
      <c r="N120" s="763"/>
      <c r="O120" s="763"/>
      <c r="P120" s="763"/>
      <c r="Q120" s="763"/>
      <c r="R120" s="763"/>
      <c r="S120" s="763"/>
      <c r="T120" s="763"/>
      <c r="U120" s="763"/>
      <c r="V120" s="763"/>
      <c r="W120" s="763"/>
      <c r="X120" s="763"/>
      <c r="Y120" s="763"/>
      <c r="Z120" s="763"/>
      <c r="AA120" s="763"/>
      <c r="AB120" s="763"/>
      <c r="AC120" s="763"/>
      <c r="AD120" s="763"/>
      <c r="AE120" s="763"/>
      <c r="AF120" s="763"/>
      <c r="AG120" s="763"/>
      <c r="AH120" s="763"/>
      <c r="AI120" s="763"/>
      <c r="AJ120" s="177"/>
      <c r="AK120" s="141"/>
      <c r="AL120" s="141"/>
      <c r="AM120" s="178"/>
      <c r="AN120" s="178"/>
    </row>
    <row r="121" spans="1:40">
      <c r="AJ121" s="177"/>
      <c r="AK121" s="141"/>
      <c r="AL121" s="141"/>
      <c r="AM121" s="178"/>
      <c r="AN121" s="178"/>
    </row>
    <row r="122" spans="1:40">
      <c r="A122" s="764" t="s">
        <v>175</v>
      </c>
      <c r="B122" s="764"/>
      <c r="C122" s="764"/>
      <c r="D122" s="764"/>
      <c r="E122" s="764"/>
      <c r="F122" s="764"/>
      <c r="G122" s="764"/>
      <c r="H122" s="764"/>
      <c r="I122" s="764"/>
      <c r="J122" s="764"/>
      <c r="K122" s="764"/>
      <c r="L122" s="764"/>
      <c r="M122" s="764"/>
      <c r="N122" s="764"/>
      <c r="O122" s="764"/>
      <c r="P122" s="764"/>
      <c r="Q122" s="764"/>
      <c r="R122" s="764"/>
      <c r="S122" s="764"/>
      <c r="T122" s="764"/>
      <c r="U122" s="764"/>
      <c r="V122" s="764"/>
      <c r="W122" s="764"/>
      <c r="X122" s="764"/>
      <c r="Y122" s="764"/>
      <c r="Z122" s="764"/>
      <c r="AA122" s="764"/>
      <c r="AB122" s="764"/>
      <c r="AC122" s="764"/>
      <c r="AD122" s="764"/>
      <c r="AE122" s="764"/>
      <c r="AF122" s="764"/>
      <c r="AG122" s="764"/>
      <c r="AH122" s="764"/>
      <c r="AI122" s="764"/>
      <c r="AJ122" s="177"/>
      <c r="AK122" s="141"/>
      <c r="AL122" s="141"/>
      <c r="AM122" s="178"/>
      <c r="AN122" s="178"/>
    </row>
    <row r="123" spans="1:40">
      <c r="A123" s="764" t="s">
        <v>176</v>
      </c>
      <c r="B123" s="764"/>
      <c r="C123" s="764"/>
      <c r="D123" s="764"/>
      <c r="E123" s="764"/>
      <c r="F123" s="764"/>
      <c r="G123" s="764"/>
      <c r="H123" s="764"/>
      <c r="I123" s="764"/>
      <c r="J123" s="764"/>
      <c r="K123" s="764"/>
      <c r="L123" s="764"/>
      <c r="M123" s="764"/>
      <c r="N123" s="764"/>
      <c r="O123" s="764"/>
      <c r="P123" s="764"/>
      <c r="Q123" s="764"/>
      <c r="R123" s="764"/>
      <c r="S123" s="764"/>
      <c r="T123" s="764"/>
      <c r="U123" s="764"/>
      <c r="V123" s="764"/>
      <c r="W123" s="764"/>
      <c r="X123" s="764"/>
      <c r="Y123" s="764"/>
      <c r="Z123" s="764"/>
      <c r="AA123" s="764"/>
      <c r="AB123" s="764"/>
      <c r="AC123" s="764"/>
      <c r="AD123" s="764"/>
      <c r="AE123" s="764"/>
      <c r="AF123" s="764"/>
      <c r="AG123" s="764"/>
      <c r="AH123" s="764"/>
      <c r="AI123" s="764"/>
      <c r="AJ123" s="177"/>
      <c r="AK123" s="141"/>
      <c r="AL123" s="141"/>
      <c r="AM123" s="178"/>
      <c r="AN123" s="178"/>
    </row>
    <row r="124" spans="1:40">
      <c r="AJ124" s="177"/>
      <c r="AK124" s="141"/>
      <c r="AL124" s="141"/>
      <c r="AM124" s="178"/>
      <c r="AN124" s="178"/>
    </row>
    <row r="125" spans="1:40">
      <c r="A125" s="174" t="s">
        <v>152</v>
      </c>
      <c r="B125" s="766">
        <f>B116</f>
        <v>0</v>
      </c>
      <c r="C125" s="766"/>
      <c r="D125" s="766"/>
      <c r="E125" s="174" t="s">
        <v>1</v>
      </c>
      <c r="F125" s="67" t="s">
        <v>114</v>
      </c>
      <c r="G125" s="766">
        <f>K26</f>
        <v>1.5</v>
      </c>
      <c r="H125" s="766"/>
      <c r="I125" s="174" t="s">
        <v>1</v>
      </c>
      <c r="J125" s="67" t="s">
        <v>114</v>
      </c>
      <c r="K125" s="766">
        <v>2</v>
      </c>
      <c r="L125" s="766"/>
      <c r="M125" s="67" t="s">
        <v>139</v>
      </c>
      <c r="N125" s="176" t="s">
        <v>126</v>
      </c>
      <c r="O125" s="766">
        <f>G107</f>
        <v>7</v>
      </c>
      <c r="P125" s="766"/>
      <c r="Q125" s="174" t="s">
        <v>1</v>
      </c>
      <c r="R125" s="67" t="s">
        <v>114</v>
      </c>
      <c r="S125" s="766">
        <f>K26</f>
        <v>1.5</v>
      </c>
      <c r="T125" s="766"/>
      <c r="U125" s="174" t="s">
        <v>1</v>
      </c>
      <c r="V125" s="67" t="s">
        <v>114</v>
      </c>
      <c r="W125" s="766">
        <v>0</v>
      </c>
      <c r="X125" s="766"/>
      <c r="Y125" s="174" t="s">
        <v>128</v>
      </c>
      <c r="Z125" s="67" t="s">
        <v>139</v>
      </c>
      <c r="AA125" s="67" t="s">
        <v>126</v>
      </c>
      <c r="AB125" s="183">
        <f>AJ133</f>
        <v>0</v>
      </c>
      <c r="AC125" s="67" t="s">
        <v>114</v>
      </c>
      <c r="AD125" s="765">
        <v>8.85</v>
      </c>
      <c r="AE125" s="765"/>
      <c r="AF125" s="67" t="s">
        <v>128</v>
      </c>
      <c r="AJ125" s="177"/>
      <c r="AK125" s="141"/>
      <c r="AL125" s="141"/>
      <c r="AM125" s="178"/>
      <c r="AN125" s="178"/>
    </row>
    <row r="126" spans="1:40">
      <c r="A126" s="174" t="s">
        <v>113</v>
      </c>
      <c r="B126" s="797">
        <f>(B125*G125*K125)-(O125*S125*W125)-(AB125*AD125)</f>
        <v>0</v>
      </c>
      <c r="C126" s="797"/>
      <c r="D126" s="797"/>
      <c r="E126" s="174" t="s">
        <v>0</v>
      </c>
      <c r="AJ126" s="177"/>
      <c r="AK126" s="141"/>
      <c r="AL126" s="141"/>
      <c r="AM126" s="178"/>
      <c r="AN126" s="178"/>
    </row>
    <row r="127" spans="1:40">
      <c r="AJ127" s="177"/>
      <c r="AK127" s="141"/>
      <c r="AL127" s="141"/>
      <c r="AM127" s="178"/>
      <c r="AN127" s="178"/>
    </row>
    <row r="128" spans="1:40">
      <c r="AJ128" s="177"/>
      <c r="AK128" s="141"/>
      <c r="AL128" s="141"/>
      <c r="AM128" s="178"/>
      <c r="AN128" s="178"/>
    </row>
    <row r="129" spans="1:40">
      <c r="A129" s="763" t="s">
        <v>153</v>
      </c>
      <c r="B129" s="763"/>
      <c r="C129" s="763"/>
      <c r="D129" s="763"/>
      <c r="E129" s="763"/>
      <c r="F129" s="763"/>
      <c r="G129" s="763"/>
      <c r="H129" s="763"/>
      <c r="I129" s="763"/>
      <c r="J129" s="763"/>
      <c r="K129" s="763"/>
      <c r="L129" s="763"/>
      <c r="M129" s="763"/>
      <c r="N129" s="763"/>
      <c r="O129" s="763"/>
      <c r="P129" s="763"/>
      <c r="Q129" s="763"/>
      <c r="R129" s="763"/>
      <c r="S129" s="763"/>
      <c r="T129" s="763"/>
      <c r="U129" s="763"/>
      <c r="V129" s="763"/>
      <c r="W129" s="763"/>
      <c r="X129" s="763"/>
      <c r="Y129" s="763"/>
      <c r="Z129" s="763"/>
      <c r="AA129" s="763"/>
      <c r="AB129" s="763"/>
      <c r="AC129" s="763"/>
      <c r="AD129" s="763"/>
      <c r="AE129" s="763"/>
      <c r="AF129" s="763"/>
      <c r="AG129" s="763"/>
      <c r="AH129" s="763"/>
      <c r="AI129" s="763"/>
      <c r="AJ129" s="177"/>
      <c r="AK129" s="141"/>
      <c r="AL129" s="141"/>
      <c r="AM129" s="178"/>
      <c r="AN129" s="178"/>
    </row>
    <row r="130" spans="1:40">
      <c r="AJ130" s="177"/>
      <c r="AK130" s="141"/>
      <c r="AL130" s="141"/>
      <c r="AM130" s="178"/>
      <c r="AN130" s="178"/>
    </row>
    <row r="131" spans="1:40">
      <c r="A131" s="764" t="s">
        <v>154</v>
      </c>
      <c r="B131" s="764"/>
      <c r="C131" s="764"/>
      <c r="D131" s="764"/>
      <c r="E131" s="764"/>
      <c r="F131" s="764"/>
      <c r="G131" s="764"/>
      <c r="H131" s="764"/>
      <c r="I131" s="764"/>
      <c r="J131" s="764"/>
      <c r="K131" s="764"/>
      <c r="L131" s="764"/>
      <c r="M131" s="764"/>
      <c r="N131" s="764"/>
      <c r="O131" s="764"/>
      <c r="P131" s="764"/>
      <c r="Q131" s="764"/>
      <c r="R131" s="764"/>
      <c r="S131" s="764"/>
      <c r="T131" s="764"/>
      <c r="U131" s="764"/>
      <c r="V131" s="764"/>
      <c r="W131" s="764"/>
      <c r="X131" s="764"/>
      <c r="Y131" s="764"/>
      <c r="Z131" s="764"/>
      <c r="AA131" s="764"/>
      <c r="AB131" s="764"/>
      <c r="AC131" s="764"/>
      <c r="AD131" s="764"/>
      <c r="AE131" s="764"/>
      <c r="AF131" s="764"/>
      <c r="AG131" s="764"/>
      <c r="AH131" s="764"/>
      <c r="AI131" s="764"/>
      <c r="AJ131" s="177"/>
      <c r="AK131" s="141"/>
      <c r="AL131" s="141"/>
      <c r="AM131" s="178"/>
      <c r="AN131" s="178"/>
    </row>
    <row r="132" spans="1:40">
      <c r="AJ132" s="177" t="s">
        <v>155</v>
      </c>
      <c r="AK132" s="141"/>
      <c r="AL132" s="141"/>
      <c r="AM132" s="178"/>
      <c r="AN132" s="178"/>
    </row>
    <row r="133" spans="1:40">
      <c r="A133" s="174" t="s">
        <v>119</v>
      </c>
      <c r="B133" s="766">
        <f>AJ133</f>
        <v>0</v>
      </c>
      <c r="C133" s="766"/>
      <c r="D133" s="764" t="s">
        <v>2</v>
      </c>
      <c r="E133" s="764"/>
      <c r="AJ133" s="177">
        <v>0</v>
      </c>
      <c r="AK133" s="141"/>
      <c r="AL133" s="141"/>
      <c r="AM133" s="178"/>
      <c r="AN133" s="178"/>
    </row>
    <row r="134" spans="1:40">
      <c r="AJ134" s="177"/>
      <c r="AK134" s="141"/>
      <c r="AL134" s="141"/>
      <c r="AM134" s="178"/>
      <c r="AN134" s="178"/>
    </row>
    <row r="135" spans="1:40">
      <c r="AJ135" s="177"/>
      <c r="AK135" s="141"/>
      <c r="AL135" s="141"/>
      <c r="AM135" s="178"/>
      <c r="AN135" s="178"/>
    </row>
    <row r="136" spans="1:40">
      <c r="A136" s="763" t="s">
        <v>156</v>
      </c>
      <c r="B136" s="763"/>
      <c r="C136" s="763"/>
      <c r="D136" s="763"/>
      <c r="E136" s="763"/>
      <c r="F136" s="763"/>
      <c r="G136" s="763"/>
      <c r="H136" s="763"/>
      <c r="I136" s="763"/>
      <c r="J136" s="763"/>
      <c r="K136" s="763"/>
      <c r="L136" s="763"/>
      <c r="M136" s="763"/>
      <c r="N136" s="763"/>
      <c r="O136" s="763"/>
      <c r="P136" s="763"/>
      <c r="Q136" s="763"/>
      <c r="R136" s="763"/>
      <c r="S136" s="763"/>
      <c r="T136" s="763"/>
      <c r="U136" s="763"/>
      <c r="V136" s="763"/>
      <c r="W136" s="763"/>
      <c r="X136" s="763"/>
      <c r="Y136" s="763"/>
      <c r="Z136" s="763"/>
      <c r="AA136" s="763"/>
      <c r="AB136" s="763"/>
      <c r="AC136" s="763"/>
      <c r="AD136" s="763"/>
      <c r="AE136" s="763"/>
      <c r="AF136" s="763"/>
      <c r="AG136" s="763"/>
      <c r="AH136" s="763"/>
      <c r="AI136" s="763"/>
      <c r="AJ136" s="177"/>
      <c r="AK136" s="141"/>
      <c r="AL136" s="141"/>
      <c r="AM136" s="178"/>
      <c r="AN136" s="178"/>
    </row>
    <row r="137" spans="1:40">
      <c r="AJ137" s="177"/>
      <c r="AK137" s="141"/>
      <c r="AL137" s="141"/>
      <c r="AM137" s="178"/>
      <c r="AN137" s="178"/>
    </row>
    <row r="138" spans="1:40">
      <c r="A138" s="764" t="s">
        <v>172</v>
      </c>
      <c r="B138" s="764"/>
      <c r="C138" s="764"/>
      <c r="D138" s="764"/>
      <c r="E138" s="764"/>
      <c r="F138" s="764"/>
      <c r="G138" s="764"/>
      <c r="H138" s="764"/>
      <c r="I138" s="764"/>
      <c r="J138" s="764"/>
      <c r="K138" s="764"/>
      <c r="L138" s="764"/>
      <c r="M138" s="764"/>
      <c r="N138" s="764"/>
      <c r="O138" s="764"/>
      <c r="P138" s="764"/>
      <c r="Q138" s="764"/>
      <c r="R138" s="764"/>
      <c r="S138" s="764"/>
      <c r="T138" s="764"/>
      <c r="U138" s="764"/>
      <c r="V138" s="764"/>
      <c r="W138" s="764"/>
      <c r="X138" s="764"/>
      <c r="Y138" s="764"/>
      <c r="Z138" s="764"/>
      <c r="AA138" s="764"/>
      <c r="AB138" s="764"/>
      <c r="AC138" s="764"/>
      <c r="AD138" s="764"/>
      <c r="AE138" s="764"/>
      <c r="AF138" s="764"/>
      <c r="AG138" s="764"/>
      <c r="AH138" s="764"/>
      <c r="AI138" s="764"/>
      <c r="AJ138" s="177"/>
      <c r="AK138" s="141"/>
      <c r="AL138" s="141"/>
      <c r="AM138" s="178"/>
      <c r="AN138" s="178"/>
    </row>
    <row r="139" spans="1:40">
      <c r="AJ139" s="177"/>
      <c r="AK139" s="141"/>
      <c r="AL139" s="141"/>
      <c r="AM139" s="178"/>
      <c r="AN139" s="178"/>
    </row>
    <row r="140" spans="1:40">
      <c r="A140" s="174" t="s">
        <v>113</v>
      </c>
      <c r="B140" s="766">
        <f>B117</f>
        <v>0</v>
      </c>
      <c r="C140" s="766"/>
      <c r="D140" s="766"/>
      <c r="E140" s="174" t="s">
        <v>1</v>
      </c>
      <c r="F140" s="67" t="s">
        <v>114</v>
      </c>
      <c r="G140" s="67" t="s">
        <v>126</v>
      </c>
      <c r="H140" s="766">
        <v>0.15</v>
      </c>
      <c r="I140" s="766"/>
      <c r="J140" s="174" t="s">
        <v>1</v>
      </c>
      <c r="K140" s="174" t="s">
        <v>127</v>
      </c>
      <c r="L140" s="766">
        <v>0.1</v>
      </c>
      <c r="M140" s="766"/>
      <c r="N140" s="172" t="s">
        <v>1</v>
      </c>
      <c r="O140" s="172" t="s">
        <v>128</v>
      </c>
      <c r="P140" s="67"/>
      <c r="Q140" s="766"/>
      <c r="R140" s="766"/>
      <c r="AJ140" s="177"/>
      <c r="AK140" s="141"/>
      <c r="AL140" s="141"/>
      <c r="AM140" s="178"/>
      <c r="AN140" s="178"/>
    </row>
    <row r="141" spans="1:40">
      <c r="A141" s="174" t="s">
        <v>113</v>
      </c>
      <c r="B141" s="766">
        <f>B140*(H140+L140)</f>
        <v>0</v>
      </c>
      <c r="C141" s="766"/>
      <c r="D141" s="766"/>
      <c r="E141" s="174" t="s">
        <v>0</v>
      </c>
      <c r="AJ141" s="177"/>
      <c r="AK141" s="141"/>
      <c r="AL141" s="141"/>
      <c r="AM141" s="178"/>
      <c r="AN141" s="178"/>
    </row>
    <row r="142" spans="1:40">
      <c r="AJ142" s="177"/>
      <c r="AK142" s="141"/>
      <c r="AL142" s="141"/>
      <c r="AM142" s="178"/>
      <c r="AN142" s="178"/>
    </row>
    <row r="143" spans="1:40">
      <c r="AJ143" s="177"/>
      <c r="AK143" s="141"/>
      <c r="AL143" s="141"/>
      <c r="AM143" s="178"/>
      <c r="AN143" s="178"/>
    </row>
    <row r="144" spans="1:40" s="173" customFormat="1" ht="15" customHeight="1">
      <c r="A144" s="773" t="s">
        <v>157</v>
      </c>
      <c r="B144" s="773"/>
      <c r="C144" s="773"/>
      <c r="D144" s="773"/>
      <c r="E144" s="773"/>
      <c r="F144" s="773"/>
      <c r="G144" s="773"/>
      <c r="H144" s="773"/>
      <c r="I144" s="773"/>
      <c r="J144" s="773"/>
      <c r="K144" s="773"/>
      <c r="L144" s="773"/>
      <c r="M144" s="773"/>
      <c r="N144" s="773"/>
      <c r="O144" s="773"/>
      <c r="P144" s="773"/>
      <c r="Q144" s="773"/>
      <c r="R144" s="773"/>
      <c r="S144" s="773"/>
      <c r="T144" s="773"/>
      <c r="U144" s="773"/>
      <c r="V144" s="773"/>
      <c r="W144" s="773"/>
      <c r="X144" s="773"/>
      <c r="Y144" s="773"/>
      <c r="Z144" s="773"/>
      <c r="AA144" s="773"/>
      <c r="AB144" s="773"/>
      <c r="AC144" s="773"/>
      <c r="AD144" s="773"/>
      <c r="AE144" s="773"/>
      <c r="AF144" s="773"/>
      <c r="AG144" s="773"/>
      <c r="AH144" s="773"/>
      <c r="AI144" s="773"/>
      <c r="AJ144" s="152"/>
      <c r="AK144" s="153"/>
      <c r="AL144" s="153"/>
      <c r="AM144" s="154"/>
      <c r="AN144" s="154"/>
    </row>
    <row r="145" spans="1:40">
      <c r="AM145" s="178"/>
      <c r="AN145" s="178"/>
    </row>
    <row r="146" spans="1:40">
      <c r="A146" s="764" t="s">
        <v>158</v>
      </c>
      <c r="B146" s="764"/>
      <c r="C146" s="764"/>
      <c r="D146" s="764"/>
      <c r="E146" s="764"/>
      <c r="F146" s="764"/>
      <c r="G146" s="764"/>
      <c r="H146" s="764"/>
      <c r="I146" s="764"/>
      <c r="J146" s="764"/>
      <c r="K146" s="764"/>
      <c r="L146" s="764"/>
      <c r="M146" s="764"/>
      <c r="N146" s="764"/>
      <c r="O146" s="764"/>
      <c r="P146" s="764"/>
      <c r="Q146" s="764"/>
      <c r="R146" s="764"/>
      <c r="S146" s="764"/>
      <c r="T146" s="764"/>
      <c r="U146" s="764"/>
      <c r="V146" s="764"/>
      <c r="W146" s="764"/>
      <c r="X146" s="764"/>
      <c r="Y146" s="764"/>
      <c r="Z146" s="764"/>
      <c r="AA146" s="764"/>
      <c r="AB146" s="764"/>
      <c r="AC146" s="764"/>
      <c r="AD146" s="764"/>
      <c r="AE146" s="764"/>
      <c r="AF146" s="764"/>
      <c r="AG146" s="764"/>
      <c r="AH146" s="764"/>
      <c r="AI146" s="764"/>
      <c r="AM146" s="178"/>
      <c r="AN146" s="178"/>
    </row>
    <row r="147" spans="1:40">
      <c r="A147" s="764" t="s">
        <v>159</v>
      </c>
      <c r="B147" s="764"/>
      <c r="C147" s="764"/>
      <c r="D147" s="764"/>
      <c r="E147" s="764"/>
      <c r="F147" s="764"/>
      <c r="G147" s="764"/>
      <c r="H147" s="764"/>
      <c r="I147" s="764"/>
      <c r="J147" s="764"/>
      <c r="K147" s="764"/>
      <c r="L147" s="764"/>
      <c r="M147" s="764"/>
      <c r="N147" s="764"/>
      <c r="O147" s="764"/>
      <c r="P147" s="764"/>
      <c r="Q147" s="764"/>
      <c r="R147" s="764"/>
      <c r="S147" s="764"/>
      <c r="T147" s="764"/>
      <c r="U147" s="764"/>
      <c r="V147" s="764"/>
      <c r="W147" s="764"/>
      <c r="X147" s="764"/>
      <c r="Y147" s="764"/>
      <c r="Z147" s="764"/>
      <c r="AA147" s="764"/>
      <c r="AB147" s="764"/>
      <c r="AC147" s="764"/>
      <c r="AD147" s="764"/>
      <c r="AE147" s="764"/>
      <c r="AF147" s="764"/>
      <c r="AG147" s="764"/>
      <c r="AH147" s="764"/>
      <c r="AI147" s="764"/>
      <c r="AM147" s="178"/>
      <c r="AN147" s="178"/>
    </row>
    <row r="148" spans="1:40">
      <c r="AJ148" s="762" t="s">
        <v>160</v>
      </c>
      <c r="AK148" s="762"/>
      <c r="AL148" s="172" t="s">
        <v>161</v>
      </c>
      <c r="AM148" s="178"/>
      <c r="AN148" s="178"/>
    </row>
    <row r="149" spans="1:40">
      <c r="A149" s="174" t="s">
        <v>113</v>
      </c>
      <c r="B149" s="772">
        <f>AJ150</f>
        <v>0</v>
      </c>
      <c r="C149" s="772"/>
      <c r="D149" s="174" t="s">
        <v>2</v>
      </c>
      <c r="F149" s="174" t="s">
        <v>114</v>
      </c>
      <c r="G149" s="762">
        <f>AL150</f>
        <v>0.2</v>
      </c>
      <c r="H149" s="762"/>
      <c r="I149" s="174" t="s">
        <v>162</v>
      </c>
      <c r="AK149" s="181"/>
      <c r="AM149" s="178"/>
      <c r="AN149" s="178"/>
    </row>
    <row r="150" spans="1:40">
      <c r="A150" s="174" t="s">
        <v>163</v>
      </c>
      <c r="B150" s="766">
        <f>B149*G149</f>
        <v>0</v>
      </c>
      <c r="C150" s="766"/>
      <c r="D150" s="764" t="s">
        <v>0</v>
      </c>
      <c r="E150" s="764"/>
      <c r="AJ150" s="181">
        <v>0</v>
      </c>
      <c r="AL150" s="172">
        <f>PI()*0.25^2</f>
        <v>0.2</v>
      </c>
      <c r="AM150" s="178"/>
      <c r="AN150" s="178"/>
    </row>
    <row r="153" spans="1:40">
      <c r="A153" s="763" t="s">
        <v>164</v>
      </c>
      <c r="B153" s="763"/>
      <c r="C153" s="763"/>
      <c r="D153" s="763"/>
      <c r="E153" s="763"/>
      <c r="F153" s="763"/>
      <c r="G153" s="763"/>
      <c r="H153" s="763"/>
      <c r="I153" s="763"/>
      <c r="J153" s="763"/>
      <c r="K153" s="763"/>
      <c r="L153" s="763"/>
      <c r="M153" s="763"/>
      <c r="N153" s="763"/>
      <c r="O153" s="763"/>
      <c r="P153" s="763"/>
      <c r="Q153" s="763"/>
      <c r="R153" s="763"/>
      <c r="S153" s="763"/>
      <c r="T153" s="763"/>
      <c r="U153" s="763"/>
      <c r="V153" s="763"/>
      <c r="W153" s="763"/>
      <c r="X153" s="763"/>
      <c r="Y153" s="763"/>
      <c r="Z153" s="763"/>
      <c r="AA153" s="763"/>
      <c r="AB153" s="763"/>
      <c r="AC153" s="763"/>
      <c r="AD153" s="763"/>
      <c r="AE153" s="763"/>
      <c r="AF153" s="763"/>
      <c r="AG153" s="763"/>
      <c r="AH153" s="763"/>
      <c r="AI153" s="763"/>
    </row>
    <row r="155" spans="1:40">
      <c r="A155" s="764" t="s">
        <v>165</v>
      </c>
      <c r="B155" s="764"/>
      <c r="C155" s="764"/>
      <c r="D155" s="764"/>
      <c r="E155" s="764"/>
      <c r="F155" s="764"/>
      <c r="G155" s="764"/>
      <c r="H155" s="764"/>
      <c r="I155" s="764"/>
      <c r="J155" s="764"/>
      <c r="K155" s="764"/>
      <c r="L155" s="764"/>
      <c r="M155" s="764"/>
      <c r="N155" s="764"/>
      <c r="O155" s="764"/>
      <c r="P155" s="764"/>
      <c r="Q155" s="764"/>
      <c r="R155" s="764"/>
      <c r="S155" s="764"/>
      <c r="T155" s="764"/>
      <c r="U155" s="764"/>
      <c r="V155" s="764"/>
      <c r="W155" s="764"/>
      <c r="X155" s="764"/>
      <c r="Y155" s="764"/>
      <c r="Z155" s="764"/>
      <c r="AA155" s="764"/>
      <c r="AB155" s="764"/>
      <c r="AC155" s="764"/>
      <c r="AD155" s="764"/>
      <c r="AE155" s="764"/>
      <c r="AF155" s="764"/>
      <c r="AG155" s="764"/>
      <c r="AH155" s="764"/>
      <c r="AI155" s="764"/>
    </row>
    <row r="157" spans="1:40">
      <c r="A157" s="174" t="s">
        <v>152</v>
      </c>
      <c r="B157" s="766">
        <f>B27</f>
        <v>0</v>
      </c>
      <c r="C157" s="766"/>
      <c r="D157" s="766"/>
      <c r="E157" s="174" t="s">
        <v>0</v>
      </c>
    </row>
  </sheetData>
  <mergeCells count="112">
    <mergeCell ref="B91:C91"/>
    <mergeCell ref="D91:E91"/>
    <mergeCell ref="A94:AI94"/>
    <mergeCell ref="A96:AI96"/>
    <mergeCell ref="B98:C98"/>
    <mergeCell ref="D98:E98"/>
    <mergeCell ref="A82:AI82"/>
    <mergeCell ref="B84:C84"/>
    <mergeCell ref="D84:E84"/>
    <mergeCell ref="A87:AI87"/>
    <mergeCell ref="A89:AI89"/>
    <mergeCell ref="A80:AI80"/>
    <mergeCell ref="B26:C26"/>
    <mergeCell ref="G26:H26"/>
    <mergeCell ref="K26:L26"/>
    <mergeCell ref="O26:P26"/>
    <mergeCell ref="C57:E57"/>
    <mergeCell ref="H57:I57"/>
    <mergeCell ref="M57:N57"/>
    <mergeCell ref="B49:D49"/>
    <mergeCell ref="G49:H49"/>
    <mergeCell ref="B50:D50"/>
    <mergeCell ref="A53:AI53"/>
    <mergeCell ref="A55:AI55"/>
    <mergeCell ref="A2:AI2"/>
    <mergeCell ref="A6:AI6"/>
    <mergeCell ref="A8:AI8"/>
    <mergeCell ref="A10:AI10"/>
    <mergeCell ref="B12:C12"/>
    <mergeCell ref="F12:G12"/>
    <mergeCell ref="J12:K12"/>
    <mergeCell ref="A15:AI15"/>
    <mergeCell ref="A17:AI17"/>
    <mergeCell ref="B19:C19"/>
    <mergeCell ref="A22:AI22"/>
    <mergeCell ref="A24:AI24"/>
    <mergeCell ref="AJ41:AK41"/>
    <mergeCell ref="B42:D42"/>
    <mergeCell ref="A45:AI45"/>
    <mergeCell ref="A47:AI47"/>
    <mergeCell ref="B27:D27"/>
    <mergeCell ref="A29:AI29"/>
    <mergeCell ref="A31:AI31"/>
    <mergeCell ref="A33:AI33"/>
    <mergeCell ref="AJ34:AK34"/>
    <mergeCell ref="B35:D35"/>
    <mergeCell ref="A38:AI38"/>
    <mergeCell ref="A40:AI40"/>
    <mergeCell ref="A111:AI111"/>
    <mergeCell ref="A113:AI113"/>
    <mergeCell ref="A114:AI114"/>
    <mergeCell ref="AJ115:AK115"/>
    <mergeCell ref="B108:D108"/>
    <mergeCell ref="B58:D58"/>
    <mergeCell ref="A60:AG60"/>
    <mergeCell ref="A62:AE62"/>
    <mergeCell ref="B64:D64"/>
    <mergeCell ref="A101:AI101"/>
    <mergeCell ref="A103:AI103"/>
    <mergeCell ref="A105:AI105"/>
    <mergeCell ref="B107:D107"/>
    <mergeCell ref="G107:H107"/>
    <mergeCell ref="L107:M107"/>
    <mergeCell ref="P107:Q107"/>
    <mergeCell ref="A66:AI66"/>
    <mergeCell ref="A68:AI68"/>
    <mergeCell ref="B70:C70"/>
    <mergeCell ref="D70:E70"/>
    <mergeCell ref="A73:AI73"/>
    <mergeCell ref="A75:AI75"/>
    <mergeCell ref="B77:C77"/>
    <mergeCell ref="D77:E77"/>
    <mergeCell ref="AM115:AN115"/>
    <mergeCell ref="B117:D117"/>
    <mergeCell ref="A120:AI120"/>
    <mergeCell ref="A122:AI122"/>
    <mergeCell ref="A123:AI123"/>
    <mergeCell ref="B125:D125"/>
    <mergeCell ref="G125:H125"/>
    <mergeCell ref="K125:L125"/>
    <mergeCell ref="O125:P125"/>
    <mergeCell ref="S125:T125"/>
    <mergeCell ref="W125:X125"/>
    <mergeCell ref="AD125:AE125"/>
    <mergeCell ref="B116:D116"/>
    <mergeCell ref="G116:H116"/>
    <mergeCell ref="K116:L116"/>
    <mergeCell ref="O116:P116"/>
    <mergeCell ref="S116:T116"/>
    <mergeCell ref="B126:D126"/>
    <mergeCell ref="A129:AI129"/>
    <mergeCell ref="A131:AI131"/>
    <mergeCell ref="B133:C133"/>
    <mergeCell ref="D133:E133"/>
    <mergeCell ref="A136:AI136"/>
    <mergeCell ref="A138:AI138"/>
    <mergeCell ref="B140:D140"/>
    <mergeCell ref="H140:I140"/>
    <mergeCell ref="L140:M140"/>
    <mergeCell ref="Q140:R140"/>
    <mergeCell ref="B157:D157"/>
    <mergeCell ref="AJ148:AK148"/>
    <mergeCell ref="B150:C150"/>
    <mergeCell ref="D150:E150"/>
    <mergeCell ref="A153:AI153"/>
    <mergeCell ref="A155:AI155"/>
    <mergeCell ref="B149:C149"/>
    <mergeCell ref="G149:H149"/>
    <mergeCell ref="B141:D141"/>
    <mergeCell ref="A144:AI144"/>
    <mergeCell ref="A146:AI146"/>
    <mergeCell ref="A147:AI147"/>
  </mergeCells>
  <pageMargins left="0.511811024" right="0.511811024" top="0.78740157499999996" bottom="0.78740157499999996" header="0.31496062000000002" footer="0.31496062000000002"/>
  <pageSetup paperSize="9" scale="64" orientation="portrait" horizontalDpi="4294967293" verticalDpi="4294967293" r:id="rId1"/>
  <rowBreaks count="1" manualBreakCount="1">
    <brk id="79" max="34" man="1"/>
  </rowBreaks>
  <colBreaks count="1" manualBreakCount="1">
    <brk id="3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9">
    <tabColor rgb="FF00B050"/>
  </sheetPr>
  <dimension ref="B1:K55"/>
  <sheetViews>
    <sheetView view="pageBreakPreview" topLeftCell="A42" zoomScaleSheetLayoutView="100" workbookViewId="0">
      <selection activeCell="E48" sqref="E48"/>
    </sheetView>
  </sheetViews>
  <sheetFormatPr defaultColWidth="9.140625" defaultRowHeight="15"/>
  <cols>
    <col min="1" max="1" width="2.28515625" style="109" customWidth="1"/>
    <col min="2" max="2" width="11.42578125" style="108" customWidth="1"/>
    <col min="3" max="3" width="12.85546875" style="108" customWidth="1"/>
    <col min="4" max="4" width="9.140625" style="108"/>
    <col min="5" max="5" width="55.5703125" style="109" customWidth="1"/>
    <col min="6" max="6" width="9.140625" style="108"/>
    <col min="7" max="8" width="9.140625" style="110"/>
    <col min="9" max="9" width="10.28515625" style="110" customWidth="1"/>
    <col min="10" max="10" width="9.140625" style="109"/>
    <col min="11" max="11" width="9.140625" style="115"/>
    <col min="12" max="16384" width="9.140625" style="109"/>
  </cols>
  <sheetData>
    <row r="1" spans="2:11" s="98" customFormat="1">
      <c r="B1" s="658"/>
      <c r="C1" s="658"/>
      <c r="D1" s="658"/>
      <c r="E1" s="658"/>
      <c r="F1" s="658"/>
      <c r="G1" s="658"/>
      <c r="H1" s="658"/>
      <c r="I1" s="658"/>
      <c r="K1" s="88"/>
    </row>
    <row r="2" spans="2:11" s="98" customFormat="1">
      <c r="B2" s="658"/>
      <c r="C2" s="658"/>
      <c r="D2" s="658"/>
      <c r="E2" s="658"/>
      <c r="F2" s="658"/>
      <c r="G2" s="658"/>
      <c r="H2" s="658"/>
      <c r="I2" s="658"/>
      <c r="K2" s="88"/>
    </row>
    <row r="3" spans="2:11" s="98" customFormat="1">
      <c r="B3" s="658"/>
      <c r="C3" s="658"/>
      <c r="D3" s="658"/>
      <c r="E3" s="658"/>
      <c r="F3" s="658"/>
      <c r="G3" s="658"/>
      <c r="H3" s="658"/>
      <c r="I3" s="658"/>
      <c r="K3" s="88"/>
    </row>
    <row r="4" spans="2:11" s="98" customFormat="1">
      <c r="B4" s="658"/>
      <c r="C4" s="658"/>
      <c r="D4" s="658"/>
      <c r="E4" s="658"/>
      <c r="F4" s="658"/>
      <c r="G4" s="658"/>
      <c r="H4" s="658"/>
      <c r="I4" s="658"/>
      <c r="K4" s="88"/>
    </row>
    <row r="5" spans="2:11" s="98" customFormat="1">
      <c r="B5" s="658"/>
      <c r="C5" s="658"/>
      <c r="D5" s="658"/>
      <c r="E5" s="658"/>
      <c r="F5" s="658"/>
      <c r="G5" s="658"/>
      <c r="H5" s="658"/>
      <c r="I5" s="658"/>
      <c r="K5" s="88"/>
    </row>
    <row r="6" spans="2:11" s="98" customFormat="1">
      <c r="B6" s="658"/>
      <c r="C6" s="658"/>
      <c r="D6" s="658"/>
      <c r="E6" s="658"/>
      <c r="F6" s="658"/>
      <c r="G6" s="658"/>
      <c r="H6" s="658"/>
      <c r="I6" s="658"/>
      <c r="K6" s="88"/>
    </row>
    <row r="7" spans="2:11" s="98" customFormat="1" ht="18.75">
      <c r="B7" s="659" t="s">
        <v>269</v>
      </c>
      <c r="C7" s="659"/>
      <c r="D7" s="659"/>
      <c r="E7" s="659"/>
      <c r="F7" s="659"/>
      <c r="G7" s="659"/>
      <c r="H7" s="659"/>
      <c r="I7" s="659"/>
    </row>
    <row r="8" spans="2:11" s="98" customFormat="1">
      <c r="B8" s="658"/>
      <c r="C8" s="658"/>
      <c r="D8" s="658"/>
      <c r="E8" s="658"/>
      <c r="F8" s="658"/>
      <c r="G8" s="658"/>
      <c r="H8" s="658"/>
      <c r="I8" s="658"/>
      <c r="K8" s="88"/>
    </row>
    <row r="9" spans="2:11" s="98" customFormat="1" ht="18.75">
      <c r="B9" s="659" t="s">
        <v>104</v>
      </c>
      <c r="C9" s="659"/>
      <c r="D9" s="659"/>
      <c r="E9" s="659"/>
      <c r="F9" s="659"/>
      <c r="G9" s="659"/>
      <c r="H9" s="659"/>
      <c r="I9" s="659"/>
      <c r="K9" s="88"/>
    </row>
    <row r="10" spans="2:11" ht="18.75">
      <c r="B10" s="314"/>
      <c r="C10" s="314"/>
      <c r="D10" s="314"/>
      <c r="E10" s="314"/>
      <c r="F10" s="314"/>
      <c r="G10" s="314"/>
      <c r="H10" s="314"/>
      <c r="I10" s="314"/>
    </row>
    <row r="11" spans="2:11" ht="15" customHeight="1">
      <c r="B11" s="660" t="s">
        <v>6</v>
      </c>
      <c r="C11" s="660"/>
      <c r="D11" s="660"/>
      <c r="E11" s="660"/>
      <c r="F11" s="660"/>
      <c r="G11" s="660"/>
      <c r="H11" s="660"/>
      <c r="I11" s="660"/>
    </row>
    <row r="12" spans="2:11" ht="15" customHeight="1">
      <c r="B12" s="660" t="s">
        <v>105</v>
      </c>
      <c r="C12" s="660"/>
      <c r="D12" s="660"/>
      <c r="E12" s="660"/>
      <c r="F12" s="660"/>
      <c r="G12" s="660"/>
      <c r="H12" s="660"/>
      <c r="I12" s="660"/>
    </row>
    <row r="13" spans="2:11" ht="15" customHeight="1">
      <c r="B13" s="660" t="s">
        <v>270</v>
      </c>
      <c r="C13" s="660"/>
      <c r="D13" s="660"/>
      <c r="E13" s="660"/>
      <c r="F13" s="660"/>
      <c r="G13" s="660"/>
      <c r="H13" s="660"/>
      <c r="I13" s="660"/>
    </row>
    <row r="14" spans="2:11">
      <c r="B14" s="299" t="s">
        <v>8</v>
      </c>
      <c r="C14" s="661" t="s">
        <v>271</v>
      </c>
      <c r="D14" s="661"/>
      <c r="E14" s="661"/>
      <c r="F14" s="661"/>
      <c r="G14" s="661"/>
      <c r="H14" s="661"/>
      <c r="I14" s="661"/>
    </row>
    <row r="15" spans="2:11">
      <c r="B15" s="299" t="s">
        <v>9</v>
      </c>
      <c r="C15" s="661" t="str">
        <f>'MEMORIAL E'!A2</f>
        <v>Rua Juviniano de Maria</v>
      </c>
      <c r="D15" s="661"/>
      <c r="E15" s="661"/>
      <c r="F15" s="661"/>
      <c r="G15" s="661"/>
      <c r="H15" s="661"/>
      <c r="I15" s="661"/>
    </row>
    <row r="16" spans="2:11">
      <c r="H16" s="110" t="s">
        <v>92</v>
      </c>
      <c r="I16" s="111">
        <v>0.87929999999999997</v>
      </c>
    </row>
    <row r="17" spans="2:11">
      <c r="B17" s="739" t="s">
        <v>277</v>
      </c>
      <c r="C17" s="739"/>
      <c r="D17" s="740" t="e">
        <f>#REF!</f>
        <v>#REF!</v>
      </c>
      <c r="E17" s="740"/>
      <c r="F17" s="740"/>
      <c r="G17" s="740"/>
      <c r="H17" s="110" t="s">
        <v>11</v>
      </c>
      <c r="I17" s="114" t="e">
        <f>#REF!</f>
        <v>#REF!</v>
      </c>
    </row>
    <row r="19" spans="2:11">
      <c r="B19" s="736" t="s">
        <v>12</v>
      </c>
      <c r="C19" s="736" t="s">
        <v>13</v>
      </c>
      <c r="D19" s="737" t="s">
        <v>14</v>
      </c>
      <c r="E19" s="736" t="s">
        <v>15</v>
      </c>
      <c r="F19" s="736" t="s">
        <v>16</v>
      </c>
      <c r="G19" s="741" t="s">
        <v>17</v>
      </c>
      <c r="H19" s="788" t="s">
        <v>18</v>
      </c>
      <c r="I19" s="788"/>
    </row>
    <row r="20" spans="2:11">
      <c r="B20" s="736"/>
      <c r="C20" s="736"/>
      <c r="D20" s="738"/>
      <c r="E20" s="736"/>
      <c r="F20" s="736"/>
      <c r="G20" s="741"/>
      <c r="H20" s="301" t="s">
        <v>19</v>
      </c>
      <c r="I20" s="301" t="s">
        <v>20</v>
      </c>
    </row>
    <row r="21" spans="2:11">
      <c r="E21" s="118"/>
    </row>
    <row r="22" spans="2:11">
      <c r="B22" s="302" t="s">
        <v>12</v>
      </c>
      <c r="C22" s="302" t="s">
        <v>13</v>
      </c>
      <c r="D22" s="302" t="s">
        <v>21</v>
      </c>
      <c r="E22" s="727" t="s">
        <v>22</v>
      </c>
      <c r="F22" s="727"/>
      <c r="G22" s="727"/>
      <c r="H22" s="727"/>
      <c r="I22" s="300" t="e">
        <f>SUM(I23:I25)</f>
        <v>#REF!</v>
      </c>
    </row>
    <row r="23" spans="2:11">
      <c r="B23" s="120" t="s">
        <v>23</v>
      </c>
      <c r="C23" s="120" t="s">
        <v>24</v>
      </c>
      <c r="D23" s="121" t="s">
        <v>25</v>
      </c>
      <c r="E23" s="122" t="s">
        <v>272</v>
      </c>
      <c r="F23" s="121" t="s">
        <v>0</v>
      </c>
      <c r="G23" s="12">
        <f>'MEMORIAL E'!J12</f>
        <v>0</v>
      </c>
      <c r="H23" s="12" t="e">
        <f>ROUND(K23+(K23*$I$17),2)</f>
        <v>#REF!</v>
      </c>
      <c r="I23" s="12" t="e">
        <f>ROUND(G23*H23,2)</f>
        <v>#REF!</v>
      </c>
      <c r="K23" s="115" t="e">
        <f>#REF!</f>
        <v>#REF!</v>
      </c>
    </row>
    <row r="24" spans="2:11" ht="30">
      <c r="B24" s="123" t="s">
        <v>23</v>
      </c>
      <c r="C24" s="123" t="s">
        <v>28</v>
      </c>
      <c r="D24" s="123" t="s">
        <v>27</v>
      </c>
      <c r="E24" s="124" t="s">
        <v>30</v>
      </c>
      <c r="F24" s="125" t="s">
        <v>2</v>
      </c>
      <c r="G24" s="126">
        <f>'MEMORIAL E'!B19</f>
        <v>1</v>
      </c>
      <c r="H24" s="126" t="e">
        <f>ROUND(K24+(K24*$I$17),2)</f>
        <v>#REF!</v>
      </c>
      <c r="I24" s="126" t="e">
        <f>ROUND(G24*H24,2)</f>
        <v>#REF!</v>
      </c>
      <c r="K24" s="115" t="e">
        <f>#REF!</f>
        <v>#REF!</v>
      </c>
    </row>
    <row r="25" spans="2:11" ht="30">
      <c r="B25" s="123" t="s">
        <v>23</v>
      </c>
      <c r="C25" s="123">
        <v>78472</v>
      </c>
      <c r="D25" s="123" t="s">
        <v>29</v>
      </c>
      <c r="E25" s="127" t="s">
        <v>31</v>
      </c>
      <c r="F25" s="125" t="s">
        <v>0</v>
      </c>
      <c r="G25" s="126">
        <f>'MEMORIAL E'!B27</f>
        <v>1000</v>
      </c>
      <c r="H25" s="126" t="e">
        <f>ROUND(K25+(K25*$I$17),2)</f>
        <v>#REF!</v>
      </c>
      <c r="I25" s="126" t="e">
        <f>ROUND(G25*H25,2)</f>
        <v>#REF!</v>
      </c>
      <c r="K25" s="115" t="e">
        <f>#REF!</f>
        <v>#REF!</v>
      </c>
    </row>
    <row r="26" spans="2:11">
      <c r="B26" s="749"/>
      <c r="C26" s="749"/>
      <c r="D26" s="749"/>
      <c r="E26" s="749"/>
      <c r="F26" s="749"/>
      <c r="G26" s="749"/>
      <c r="H26" s="749"/>
      <c r="I26" s="749"/>
    </row>
    <row r="28" spans="2:11">
      <c r="B28" s="302" t="s">
        <v>12</v>
      </c>
      <c r="C28" s="302" t="s">
        <v>13</v>
      </c>
      <c r="D28" s="302" t="s">
        <v>32</v>
      </c>
      <c r="E28" s="727" t="s">
        <v>33</v>
      </c>
      <c r="F28" s="727"/>
      <c r="G28" s="727"/>
      <c r="H28" s="727"/>
      <c r="I28" s="300" t="e">
        <f>SUM(I29:I32)</f>
        <v>#REF!</v>
      </c>
    </row>
    <row r="29" spans="2:11" ht="30">
      <c r="B29" s="120" t="s">
        <v>23</v>
      </c>
      <c r="C29" s="121" t="s">
        <v>34</v>
      </c>
      <c r="D29" s="120" t="s">
        <v>35</v>
      </c>
      <c r="E29" s="128" t="s">
        <v>36</v>
      </c>
      <c r="F29" s="120" t="s">
        <v>3</v>
      </c>
      <c r="G29" s="214">
        <f>ROUND('MEMORIAL E'!B35,2)</f>
        <v>350.53</v>
      </c>
      <c r="H29" s="214" t="e">
        <f>ROUND(K29+(K29*$I$17),2)</f>
        <v>#REF!</v>
      </c>
      <c r="I29" s="12" t="e">
        <f>ROUND(G29*H29,2)</f>
        <v>#REF!</v>
      </c>
      <c r="K29" s="115" t="e">
        <f>#REF!</f>
        <v>#REF!</v>
      </c>
    </row>
    <row r="30" spans="2:11" ht="30" hidden="1">
      <c r="B30" s="123" t="s">
        <v>23</v>
      </c>
      <c r="C30" s="129">
        <v>41722</v>
      </c>
      <c r="D30" s="123" t="s">
        <v>37</v>
      </c>
      <c r="E30" s="130" t="s">
        <v>100</v>
      </c>
      <c r="F30" s="123" t="s">
        <v>3</v>
      </c>
      <c r="G30" s="215">
        <f>ROUND('MEMORIAL E'!B42,2)</f>
        <v>0</v>
      </c>
      <c r="H30" s="215" t="e">
        <f>ROUND(K30+(K30*$I$17),2)</f>
        <v>#REF!</v>
      </c>
      <c r="I30" s="126" t="e">
        <f>ROUND(G30*H30,2)</f>
        <v>#REF!</v>
      </c>
      <c r="K30" s="115" t="e">
        <f>#REF!</f>
        <v>#REF!</v>
      </c>
    </row>
    <row r="31" spans="2:11" ht="30">
      <c r="B31" s="123" t="s">
        <v>23</v>
      </c>
      <c r="C31" s="125">
        <v>72888</v>
      </c>
      <c r="D31" s="123" t="s">
        <v>37</v>
      </c>
      <c r="E31" s="131" t="s">
        <v>39</v>
      </c>
      <c r="F31" s="123" t="s">
        <v>3</v>
      </c>
      <c r="G31" s="215">
        <f>ROUND('MEMORIAL E'!B50,2)</f>
        <v>350.53</v>
      </c>
      <c r="H31" s="215" t="e">
        <f>ROUND(K31+(K31*$I$17),2)</f>
        <v>#REF!</v>
      </c>
      <c r="I31" s="126" t="e">
        <f>ROUND(G31*H31,2)</f>
        <v>#REF!</v>
      </c>
      <c r="K31" s="115" t="e">
        <f>#REF!</f>
        <v>#REF!</v>
      </c>
    </row>
    <row r="32" spans="2:11" ht="30">
      <c r="B32" s="123" t="s">
        <v>23</v>
      </c>
      <c r="C32" s="123">
        <v>72875</v>
      </c>
      <c r="D32" s="123" t="s">
        <v>38</v>
      </c>
      <c r="E32" s="131" t="s">
        <v>41</v>
      </c>
      <c r="F32" s="123" t="s">
        <v>42</v>
      </c>
      <c r="G32" s="215">
        <f>ROUND('MEMORIAL E'!B58,2)</f>
        <v>266.39999999999998</v>
      </c>
      <c r="H32" s="215" t="e">
        <f>ROUND(K32+(K32*$I$17),2)</f>
        <v>#REF!</v>
      </c>
      <c r="I32" s="215" t="e">
        <f>ROUND(G32*H32,2)</f>
        <v>#REF!</v>
      </c>
      <c r="K32" s="115" t="e">
        <f>#REF!</f>
        <v>#REF!</v>
      </c>
    </row>
    <row r="33" spans="2:11" hidden="1">
      <c r="B33" s="226" t="s">
        <v>23</v>
      </c>
      <c r="C33" s="204"/>
      <c r="D33" s="203"/>
      <c r="E33" s="205"/>
      <c r="F33" s="203"/>
      <c r="G33" s="216"/>
      <c r="H33" s="216"/>
      <c r="I33" s="206"/>
      <c r="K33" s="115" t="e">
        <f>#REF!</f>
        <v>#REF!</v>
      </c>
    </row>
    <row r="34" spans="2:11" hidden="1">
      <c r="B34" s="123" t="s">
        <v>23</v>
      </c>
      <c r="C34" s="123" t="s">
        <v>186</v>
      </c>
      <c r="D34" s="123" t="s">
        <v>40</v>
      </c>
      <c r="E34" s="131" t="s">
        <v>181</v>
      </c>
      <c r="F34" s="123" t="s">
        <v>2</v>
      </c>
      <c r="G34" s="215" t="e">
        <f>#REF!</f>
        <v>#REF!</v>
      </c>
      <c r="H34" s="215" t="e">
        <f>ROUND(K34+(K34*$I$17),2)</f>
        <v>#REF!</v>
      </c>
      <c r="I34" s="215" t="e">
        <f>ROUND(G34*H34,2)</f>
        <v>#REF!</v>
      </c>
      <c r="J34" s="98"/>
      <c r="K34" s="115" t="e">
        <f>#REF!</f>
        <v>#REF!</v>
      </c>
    </row>
    <row r="35" spans="2:11" hidden="1">
      <c r="B35" s="123" t="s">
        <v>23</v>
      </c>
      <c r="C35" s="123" t="s">
        <v>187</v>
      </c>
      <c r="D35" s="123" t="s">
        <v>168</v>
      </c>
      <c r="E35" s="130" t="s">
        <v>182</v>
      </c>
      <c r="F35" s="123" t="s">
        <v>2</v>
      </c>
      <c r="G35" s="215" t="e">
        <f>#REF!</f>
        <v>#REF!</v>
      </c>
      <c r="H35" s="215" t="e">
        <f>ROUND(K35+(K35*$I$17),2)</f>
        <v>#REF!</v>
      </c>
      <c r="I35" s="215" t="e">
        <f>ROUND(G35*H35,2)</f>
        <v>#REF!</v>
      </c>
      <c r="J35" s="98"/>
      <c r="K35" s="115" t="e">
        <f>#REF!</f>
        <v>#REF!</v>
      </c>
    </row>
    <row r="36" spans="2:11" hidden="1">
      <c r="B36" s="123" t="s">
        <v>23</v>
      </c>
      <c r="C36" s="125" t="s">
        <v>188</v>
      </c>
      <c r="D36" s="123" t="s">
        <v>191</v>
      </c>
      <c r="E36" s="131" t="s">
        <v>183</v>
      </c>
      <c r="F36" s="123" t="s">
        <v>2</v>
      </c>
      <c r="G36" s="215" t="e">
        <f>#REF!</f>
        <v>#REF!</v>
      </c>
      <c r="H36" s="215" t="e">
        <f>ROUND(K36+(K36*$I$17),2)</f>
        <v>#REF!</v>
      </c>
      <c r="I36" s="126" t="e">
        <f>ROUND(G36*H36,2)</f>
        <v>#REF!</v>
      </c>
      <c r="J36" s="98"/>
      <c r="K36" s="115" t="e">
        <f>#REF!</f>
        <v>#REF!</v>
      </c>
    </row>
    <row r="37" spans="2:11" hidden="1">
      <c r="B37" s="123" t="s">
        <v>23</v>
      </c>
      <c r="C37" s="125" t="s">
        <v>189</v>
      </c>
      <c r="D37" s="123" t="s">
        <v>192</v>
      </c>
      <c r="E37" s="131" t="s">
        <v>184</v>
      </c>
      <c r="F37" s="123" t="s">
        <v>2</v>
      </c>
      <c r="G37" s="215" t="e">
        <f>#REF!</f>
        <v>#REF!</v>
      </c>
      <c r="H37" s="215" t="e">
        <f>ROUND(K37+(K37*$I$17),2)</f>
        <v>#REF!</v>
      </c>
      <c r="I37" s="126" t="e">
        <f>ROUND(G37*H37,2)</f>
        <v>#REF!</v>
      </c>
      <c r="J37" s="98"/>
      <c r="K37" s="115" t="e">
        <f>#REF!</f>
        <v>#REF!</v>
      </c>
    </row>
    <row r="38" spans="2:11" hidden="1">
      <c r="B38" s="123" t="s">
        <v>23</v>
      </c>
      <c r="C38" s="125" t="s">
        <v>190</v>
      </c>
      <c r="D38" s="123" t="s">
        <v>193</v>
      </c>
      <c r="E38" s="131" t="s">
        <v>185</v>
      </c>
      <c r="F38" s="123" t="s">
        <v>2</v>
      </c>
      <c r="G38" s="215" t="e">
        <f>#REF!</f>
        <v>#REF!</v>
      </c>
      <c r="H38" s="215" t="e">
        <f>ROUND(K38+(K38*$I$17),2)</f>
        <v>#REF!</v>
      </c>
      <c r="I38" s="126" t="e">
        <f>ROUND(G38*H38,2)</f>
        <v>#REF!</v>
      </c>
      <c r="J38" s="98"/>
      <c r="K38" s="115" t="e">
        <f>#REF!</f>
        <v>#REF!</v>
      </c>
    </row>
    <row r="39" spans="2:11">
      <c r="B39" s="746"/>
      <c r="C39" s="747"/>
      <c r="D39" s="747"/>
      <c r="E39" s="747"/>
      <c r="F39" s="747"/>
      <c r="G39" s="747"/>
      <c r="H39" s="747"/>
      <c r="I39" s="748"/>
    </row>
    <row r="41" spans="2:11">
      <c r="B41" s="302" t="s">
        <v>12</v>
      </c>
      <c r="C41" s="302" t="s">
        <v>13</v>
      </c>
      <c r="D41" s="302" t="s">
        <v>43</v>
      </c>
      <c r="E41" s="718" t="s">
        <v>44</v>
      </c>
      <c r="F41" s="719"/>
      <c r="G41" s="719"/>
      <c r="H41" s="720"/>
      <c r="I41" s="300" t="e">
        <f>SUM(I42:I49)</f>
        <v>#REF!</v>
      </c>
    </row>
    <row r="42" spans="2:11" ht="30">
      <c r="B42" s="253" t="s">
        <v>23</v>
      </c>
      <c r="C42" s="254">
        <v>72961</v>
      </c>
      <c r="D42" s="253" t="s">
        <v>45</v>
      </c>
      <c r="E42" s="255" t="s">
        <v>222</v>
      </c>
      <c r="F42" s="253" t="s">
        <v>0</v>
      </c>
      <c r="G42" s="256">
        <f>ROUND('MEMORIAL E'!B102,2)</f>
        <v>700</v>
      </c>
      <c r="H42" s="256" t="e">
        <f>ROUND(K42+(K42*$I$17),2)</f>
        <v>#REF!</v>
      </c>
      <c r="I42" s="133" t="e">
        <f t="shared" ref="I42:I49" si="0">ROUND(G42*H42,2)</f>
        <v>#REF!</v>
      </c>
      <c r="J42" s="98"/>
      <c r="K42" s="115" t="e">
        <f>#REF!</f>
        <v>#REF!</v>
      </c>
    </row>
    <row r="43" spans="2:11" ht="30">
      <c r="B43" s="296" t="s">
        <v>178</v>
      </c>
      <c r="C43" s="297" t="s">
        <v>275</v>
      </c>
      <c r="D43" s="294" t="s">
        <v>47</v>
      </c>
      <c r="E43" s="298" t="s">
        <v>46</v>
      </c>
      <c r="F43" s="203" t="s">
        <v>0</v>
      </c>
      <c r="G43" s="251">
        <f>ROUND('MEMORIAL E'!B109,2)</f>
        <v>700</v>
      </c>
      <c r="H43" s="252" t="e">
        <f>ROUND(K43+(K43*$I$17),2)</f>
        <v>#REF!</v>
      </c>
      <c r="I43" s="252" t="e">
        <f t="shared" si="0"/>
        <v>#REF!</v>
      </c>
      <c r="K43" s="115" t="e">
        <f>#REF!</f>
        <v>#REF!</v>
      </c>
    </row>
    <row r="44" spans="2:11" ht="30">
      <c r="B44" s="294" t="s">
        <v>178</v>
      </c>
      <c r="C44" s="129" t="s">
        <v>274</v>
      </c>
      <c r="D44" s="294" t="s">
        <v>48</v>
      </c>
      <c r="E44" s="130" t="s">
        <v>101</v>
      </c>
      <c r="F44" s="123" t="s">
        <v>1</v>
      </c>
      <c r="G44" s="134">
        <f>ROUND('MEMORIAL E'!B118,2)</f>
        <v>214</v>
      </c>
      <c r="H44" s="126" t="e">
        <f t="shared" ref="H44:H49" si="1">ROUND(K44+(K44*$I$17),2)</f>
        <v>#REF!</v>
      </c>
      <c r="I44" s="126" t="e">
        <f t="shared" si="0"/>
        <v>#REF!</v>
      </c>
      <c r="K44" s="115" t="e">
        <f>#REF!</f>
        <v>#REF!</v>
      </c>
    </row>
    <row r="45" spans="2:11" ht="30">
      <c r="B45" s="123" t="s">
        <v>23</v>
      </c>
      <c r="C45" s="125" t="s">
        <v>53</v>
      </c>
      <c r="D45" s="123" t="s">
        <v>4</v>
      </c>
      <c r="E45" s="131" t="s">
        <v>54</v>
      </c>
      <c r="F45" s="123" t="s">
        <v>0</v>
      </c>
      <c r="G45" s="134">
        <f>ROUND('MEMORIAL E'!B127,2)</f>
        <v>225.6</v>
      </c>
      <c r="H45" s="126" t="e">
        <f t="shared" si="1"/>
        <v>#REF!</v>
      </c>
      <c r="I45" s="126" t="e">
        <f t="shared" si="0"/>
        <v>#REF!</v>
      </c>
      <c r="K45" s="115" t="e">
        <f>#REF!</f>
        <v>#REF!</v>
      </c>
    </row>
    <row r="46" spans="2:11" ht="45">
      <c r="B46" s="294" t="s">
        <v>178</v>
      </c>
      <c r="C46" s="129" t="s">
        <v>276</v>
      </c>
      <c r="D46" s="294" t="s">
        <v>5</v>
      </c>
      <c r="E46" s="130" t="s">
        <v>179</v>
      </c>
      <c r="F46" s="123" t="s">
        <v>2</v>
      </c>
      <c r="G46" s="134">
        <f>ROUND('MEMORIAL E'!B134,2)</f>
        <v>6</v>
      </c>
      <c r="H46" s="126" t="e">
        <f t="shared" si="1"/>
        <v>#REF!</v>
      </c>
      <c r="I46" s="126" t="e">
        <f t="shared" si="0"/>
        <v>#REF!</v>
      </c>
      <c r="K46" s="115" t="e">
        <f>#REF!</f>
        <v>#REF!</v>
      </c>
    </row>
    <row r="47" spans="2:11">
      <c r="B47" s="294" t="s">
        <v>93</v>
      </c>
      <c r="C47" s="125">
        <v>75390</v>
      </c>
      <c r="D47" s="123" t="s">
        <v>50</v>
      </c>
      <c r="E47" s="131" t="s">
        <v>49</v>
      </c>
      <c r="F47" s="123" t="s">
        <v>0</v>
      </c>
      <c r="G47" s="134">
        <f>ROUND('MEMORIAL E'!B142,2)</f>
        <v>48.25</v>
      </c>
      <c r="H47" s="126" t="e">
        <f t="shared" si="1"/>
        <v>#REF!</v>
      </c>
      <c r="I47" s="126" t="e">
        <f t="shared" si="0"/>
        <v>#REF!</v>
      </c>
      <c r="K47" s="115" t="e">
        <f>#REF!</f>
        <v>#REF!</v>
      </c>
    </row>
    <row r="48" spans="2:11" ht="30" customHeight="1">
      <c r="B48" s="137" t="s">
        <v>273</v>
      </c>
      <c r="C48" s="289" t="s">
        <v>228</v>
      </c>
      <c r="D48" s="123" t="s">
        <v>107</v>
      </c>
      <c r="E48" s="138" t="s">
        <v>95</v>
      </c>
      <c r="F48" s="135" t="s">
        <v>0</v>
      </c>
      <c r="G48" s="134">
        <f>ROUND('MEMORIAL E'!B151,2)</f>
        <v>1.2</v>
      </c>
      <c r="H48" s="126" t="e">
        <f t="shared" si="1"/>
        <v>#REF!</v>
      </c>
      <c r="I48" s="126" t="e">
        <f t="shared" si="0"/>
        <v>#REF!</v>
      </c>
      <c r="K48" s="115" t="e">
        <f>#REF!</f>
        <v>#REF!</v>
      </c>
    </row>
    <row r="49" spans="2:11">
      <c r="B49" s="139" t="s">
        <v>93</v>
      </c>
      <c r="C49" s="108">
        <v>84523</v>
      </c>
      <c r="D49" s="288" t="s">
        <v>221</v>
      </c>
      <c r="E49" s="140" t="s">
        <v>51</v>
      </c>
      <c r="F49" s="139" t="s">
        <v>0</v>
      </c>
      <c r="G49" s="110">
        <f>'MEMORIAL E'!B158</f>
        <v>1000</v>
      </c>
      <c r="H49" s="132" t="e">
        <f t="shared" si="1"/>
        <v>#REF!</v>
      </c>
      <c r="I49" s="132" t="e">
        <f t="shared" si="0"/>
        <v>#REF!</v>
      </c>
      <c r="K49" s="115" t="e">
        <f>#REF!</f>
        <v>#REF!</v>
      </c>
    </row>
    <row r="50" spans="2:11">
      <c r="B50" s="749"/>
      <c r="C50" s="749"/>
      <c r="D50" s="749"/>
      <c r="E50" s="749"/>
      <c r="F50" s="749"/>
      <c r="G50" s="749"/>
      <c r="H50" s="749"/>
      <c r="I50" s="749"/>
    </row>
    <row r="52" spans="2:11">
      <c r="B52" s="780" t="s">
        <v>52</v>
      </c>
      <c r="C52" s="781"/>
      <c r="D52" s="781"/>
      <c r="E52" s="781"/>
      <c r="F52" s="781"/>
      <c r="G52" s="781"/>
      <c r="H52" s="782"/>
      <c r="I52" s="786" t="e">
        <f>I41+I28+I22</f>
        <v>#REF!</v>
      </c>
    </row>
    <row r="53" spans="2:11">
      <c r="B53" s="783"/>
      <c r="C53" s="784"/>
      <c r="D53" s="784"/>
      <c r="E53" s="784"/>
      <c r="F53" s="784"/>
      <c r="G53" s="784"/>
      <c r="H53" s="785"/>
      <c r="I53" s="787"/>
    </row>
    <row r="55" spans="2:11">
      <c r="B55" s="107"/>
    </row>
  </sheetData>
  <mergeCells count="31">
    <mergeCell ref="B50:I50"/>
    <mergeCell ref="B52:H53"/>
    <mergeCell ref="I52:I53"/>
    <mergeCell ref="H19:I19"/>
    <mergeCell ref="E22:H22"/>
    <mergeCell ref="B26:I26"/>
    <mergeCell ref="E28:H28"/>
    <mergeCell ref="B39:I39"/>
    <mergeCell ref="E41:H41"/>
    <mergeCell ref="C14:I14"/>
    <mergeCell ref="C15:I15"/>
    <mergeCell ref="B17:C17"/>
    <mergeCell ref="D17:G17"/>
    <mergeCell ref="B19:B20"/>
    <mergeCell ref="C19:C20"/>
    <mergeCell ref="D19:D20"/>
    <mergeCell ref="E19:E20"/>
    <mergeCell ref="F19:F20"/>
    <mergeCell ref="G19:G20"/>
    <mergeCell ref="B13:I13"/>
    <mergeCell ref="B1:I1"/>
    <mergeCell ref="B2:I2"/>
    <mergeCell ref="B3:I3"/>
    <mergeCell ref="B4:I4"/>
    <mergeCell ref="B5:I5"/>
    <mergeCell ref="B6:I6"/>
    <mergeCell ref="B7:I7"/>
    <mergeCell ref="B8:I8"/>
    <mergeCell ref="B9:I9"/>
    <mergeCell ref="B11:I11"/>
    <mergeCell ref="B12:I12"/>
  </mergeCells>
  <pageMargins left="0.511811024" right="0.511811024" top="0.78740157499999996" bottom="0.78740157499999996" header="0.31496062000000002" footer="0.31496062000000002"/>
  <pageSetup paperSize="9" scale="73" orientation="portrait" horizontalDpi="4294967293" vertic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/>
  <dimension ref="A2:AN158"/>
  <sheetViews>
    <sheetView view="pageBreakPreview" topLeftCell="A19" zoomScale="60" workbookViewId="0">
      <selection activeCell="AO45" sqref="AO45"/>
    </sheetView>
  </sheetViews>
  <sheetFormatPr defaultColWidth="9.140625" defaultRowHeight="15"/>
  <cols>
    <col min="1" max="1" width="3.7109375" style="306" customWidth="1"/>
    <col min="2" max="3" width="4.42578125" style="306" customWidth="1"/>
    <col min="4" max="13" width="3.7109375" style="306" customWidth="1"/>
    <col min="14" max="15" width="3.7109375" style="305" customWidth="1"/>
    <col min="16" max="18" width="3.7109375" style="306" customWidth="1"/>
    <col min="19" max="19" width="3.7109375" style="305" customWidth="1"/>
    <col min="20" max="34" width="3.7109375" style="306" customWidth="1"/>
    <col min="35" max="35" width="6.42578125" style="306" customWidth="1"/>
    <col min="36" max="36" width="12.28515625" style="311" customWidth="1"/>
    <col min="37" max="38" width="9.140625" style="305"/>
    <col min="39" max="16384" width="9.140625" style="306"/>
  </cols>
  <sheetData>
    <row r="2" spans="1:40" ht="30" customHeight="1">
      <c r="A2" s="759" t="s">
        <v>279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0"/>
      <c r="Y2" s="760"/>
      <c r="Z2" s="760"/>
      <c r="AA2" s="760"/>
      <c r="AB2" s="760"/>
      <c r="AC2" s="760"/>
      <c r="AD2" s="760"/>
      <c r="AE2" s="760"/>
      <c r="AF2" s="760"/>
      <c r="AG2" s="760"/>
      <c r="AH2" s="760"/>
      <c r="AI2" s="761"/>
    </row>
    <row r="6" spans="1:40">
      <c r="A6" s="755" t="s">
        <v>108</v>
      </c>
      <c r="B6" s="756"/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6"/>
      <c r="N6" s="756"/>
      <c r="O6" s="756"/>
      <c r="P6" s="756"/>
      <c r="Q6" s="756"/>
      <c r="R6" s="756"/>
      <c r="S6" s="756"/>
      <c r="T6" s="756"/>
      <c r="U6" s="756"/>
      <c r="V6" s="756"/>
      <c r="W6" s="756"/>
      <c r="X6" s="756"/>
      <c r="Y6" s="756"/>
      <c r="Z6" s="756"/>
      <c r="AA6" s="756"/>
      <c r="AB6" s="756"/>
      <c r="AC6" s="756"/>
      <c r="AD6" s="756"/>
      <c r="AE6" s="756"/>
      <c r="AF6" s="756"/>
      <c r="AG6" s="756"/>
      <c r="AH6" s="756"/>
      <c r="AI6" s="757"/>
    </row>
    <row r="8" spans="1:40">
      <c r="A8" s="763" t="s">
        <v>109</v>
      </c>
      <c r="B8" s="763"/>
      <c r="C8" s="763"/>
      <c r="D8" s="763"/>
      <c r="E8" s="763"/>
      <c r="F8" s="763"/>
      <c r="G8" s="763"/>
      <c r="H8" s="763"/>
      <c r="I8" s="763"/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3"/>
      <c r="X8" s="763"/>
      <c r="Y8" s="763"/>
      <c r="Z8" s="763"/>
      <c r="AA8" s="763"/>
      <c r="AB8" s="763"/>
      <c r="AC8" s="763"/>
      <c r="AD8" s="763"/>
      <c r="AE8" s="763"/>
      <c r="AF8" s="763"/>
      <c r="AG8" s="763"/>
      <c r="AH8" s="763"/>
      <c r="AI8" s="763"/>
    </row>
    <row r="10" spans="1:40" ht="30" customHeight="1">
      <c r="A10" s="789" t="s">
        <v>110</v>
      </c>
      <c r="B10" s="789"/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  <c r="Q10" s="789"/>
      <c r="R10" s="789"/>
      <c r="S10" s="789"/>
      <c r="T10" s="789"/>
      <c r="U10" s="789"/>
      <c r="V10" s="789"/>
      <c r="W10" s="789"/>
      <c r="X10" s="789"/>
      <c r="Y10" s="789"/>
      <c r="Z10" s="789"/>
      <c r="AA10" s="789"/>
      <c r="AB10" s="789"/>
      <c r="AC10" s="789"/>
      <c r="AD10" s="789"/>
      <c r="AE10" s="789"/>
      <c r="AF10" s="789"/>
      <c r="AG10" s="789"/>
      <c r="AH10" s="789"/>
      <c r="AI10" s="789"/>
    </row>
    <row r="11" spans="1:40">
      <c r="N11" s="311"/>
      <c r="O11" s="311"/>
      <c r="AJ11" s="312" t="s">
        <v>180</v>
      </c>
      <c r="AK11" s="312" t="s">
        <v>112</v>
      </c>
      <c r="AL11" s="141"/>
      <c r="AM11" s="310"/>
      <c r="AN11" s="310"/>
    </row>
    <row r="12" spans="1:40" s="305" customFormat="1">
      <c r="A12" s="309" t="s">
        <v>113</v>
      </c>
      <c r="B12" s="766">
        <f>AJ12</f>
        <v>0</v>
      </c>
      <c r="C12" s="766"/>
      <c r="D12" s="305" t="s">
        <v>1</v>
      </c>
      <c r="E12" s="311" t="s">
        <v>114</v>
      </c>
      <c r="F12" s="766">
        <f>AK12</f>
        <v>0</v>
      </c>
      <c r="G12" s="766"/>
      <c r="H12" s="305" t="s">
        <v>1</v>
      </c>
      <c r="I12" s="311" t="s">
        <v>115</v>
      </c>
      <c r="J12" s="766">
        <f>B12*F12</f>
        <v>0</v>
      </c>
      <c r="K12" s="766"/>
      <c r="L12" s="305" t="s">
        <v>0</v>
      </c>
      <c r="N12" s="311"/>
      <c r="O12" s="311"/>
      <c r="AJ12" s="312">
        <v>0</v>
      </c>
      <c r="AK12" s="312">
        <v>0</v>
      </c>
      <c r="AL12" s="141"/>
      <c r="AM12" s="141"/>
      <c r="AN12" s="141"/>
    </row>
    <row r="13" spans="1:40">
      <c r="A13" s="68"/>
      <c r="B13" s="142"/>
      <c r="N13" s="311"/>
      <c r="O13" s="311"/>
      <c r="AJ13" s="312"/>
      <c r="AK13" s="141"/>
      <c r="AL13" s="141"/>
      <c r="AM13" s="310"/>
      <c r="AN13" s="310"/>
    </row>
    <row r="14" spans="1:40">
      <c r="A14" s="68"/>
      <c r="AJ14" s="312"/>
      <c r="AK14" s="141"/>
      <c r="AL14" s="141"/>
      <c r="AM14" s="310"/>
      <c r="AN14" s="310"/>
    </row>
    <row r="15" spans="1:40">
      <c r="A15" s="763" t="s">
        <v>116</v>
      </c>
      <c r="B15" s="763"/>
      <c r="C15" s="763"/>
      <c r="D15" s="763"/>
      <c r="E15" s="763"/>
      <c r="F15" s="763"/>
      <c r="G15" s="763"/>
      <c r="H15" s="763"/>
      <c r="I15" s="763"/>
      <c r="J15" s="763"/>
      <c r="K15" s="763"/>
      <c r="L15" s="763"/>
      <c r="M15" s="763"/>
      <c r="N15" s="763"/>
      <c r="O15" s="763"/>
      <c r="P15" s="763"/>
      <c r="Q15" s="763"/>
      <c r="R15" s="763"/>
      <c r="S15" s="763"/>
      <c r="T15" s="763"/>
      <c r="U15" s="763"/>
      <c r="V15" s="763"/>
      <c r="W15" s="763"/>
      <c r="X15" s="763"/>
      <c r="Y15" s="763"/>
      <c r="Z15" s="763"/>
      <c r="AA15" s="763"/>
      <c r="AB15" s="763"/>
      <c r="AC15" s="763"/>
      <c r="AD15" s="763"/>
      <c r="AE15" s="763"/>
      <c r="AF15" s="763"/>
      <c r="AG15" s="763"/>
      <c r="AH15" s="763"/>
      <c r="AI15" s="763"/>
      <c r="AJ15" s="312"/>
      <c r="AK15" s="141"/>
      <c r="AL15" s="141"/>
      <c r="AM15" s="310"/>
      <c r="AN15" s="310"/>
    </row>
    <row r="16" spans="1:40">
      <c r="AJ16" s="312"/>
      <c r="AK16" s="141"/>
      <c r="AL16" s="141"/>
      <c r="AM16" s="310"/>
      <c r="AN16" s="310"/>
    </row>
    <row r="17" spans="1:40">
      <c r="A17" s="764" t="s">
        <v>117</v>
      </c>
      <c r="B17" s="764"/>
      <c r="C17" s="764"/>
      <c r="D17" s="764"/>
      <c r="E17" s="764"/>
      <c r="F17" s="764"/>
      <c r="G17" s="764"/>
      <c r="H17" s="764"/>
      <c r="I17" s="764"/>
      <c r="J17" s="764"/>
      <c r="K17" s="764"/>
      <c r="L17" s="764"/>
      <c r="M17" s="764"/>
      <c r="N17" s="764"/>
      <c r="O17" s="764"/>
      <c r="P17" s="764"/>
      <c r="Q17" s="764"/>
      <c r="R17" s="764"/>
      <c r="S17" s="764"/>
      <c r="T17" s="764"/>
      <c r="U17" s="764"/>
      <c r="V17" s="764"/>
      <c r="W17" s="764"/>
      <c r="X17" s="764"/>
      <c r="Y17" s="764"/>
      <c r="Z17" s="764"/>
      <c r="AA17" s="764"/>
      <c r="AB17" s="764"/>
      <c r="AC17" s="764"/>
      <c r="AD17" s="764"/>
      <c r="AE17" s="764"/>
      <c r="AF17" s="764"/>
      <c r="AG17" s="764"/>
      <c r="AH17" s="764"/>
      <c r="AI17" s="764"/>
      <c r="AJ17" s="312"/>
      <c r="AK17" s="141"/>
      <c r="AL17" s="141"/>
      <c r="AM17" s="310"/>
      <c r="AN17" s="310"/>
    </row>
    <row r="18" spans="1:40">
      <c r="AJ18" s="312" t="s">
        <v>118</v>
      </c>
      <c r="AK18" s="141"/>
      <c r="AL18" s="141"/>
      <c r="AM18" s="310"/>
      <c r="AN18" s="310"/>
    </row>
    <row r="19" spans="1:40">
      <c r="A19" s="306" t="s">
        <v>119</v>
      </c>
      <c r="B19" s="766">
        <f>AJ19</f>
        <v>1</v>
      </c>
      <c r="C19" s="766"/>
      <c r="D19" s="306" t="s">
        <v>2</v>
      </c>
      <c r="AJ19" s="312">
        <v>1</v>
      </c>
      <c r="AK19" s="141"/>
      <c r="AL19" s="141"/>
      <c r="AM19" s="310"/>
      <c r="AN19" s="310"/>
    </row>
    <row r="20" spans="1:40">
      <c r="AJ20" s="312"/>
      <c r="AK20" s="141"/>
      <c r="AL20" s="141"/>
      <c r="AM20" s="310"/>
      <c r="AN20" s="310"/>
    </row>
    <row r="21" spans="1:40">
      <c r="AJ21" s="312"/>
      <c r="AK21" s="141"/>
      <c r="AL21" s="141"/>
      <c r="AM21" s="310"/>
      <c r="AN21" s="310"/>
    </row>
    <row r="22" spans="1:40">
      <c r="A22" s="763" t="s">
        <v>120</v>
      </c>
      <c r="B22" s="763"/>
      <c r="C22" s="763"/>
      <c r="D22" s="763"/>
      <c r="E22" s="763"/>
      <c r="F22" s="763"/>
      <c r="G22" s="763"/>
      <c r="H22" s="763"/>
      <c r="I22" s="763"/>
      <c r="J22" s="763"/>
      <c r="K22" s="763"/>
      <c r="L22" s="763"/>
      <c r="M22" s="763"/>
      <c r="N22" s="763"/>
      <c r="O22" s="763"/>
      <c r="P22" s="763"/>
      <c r="Q22" s="763"/>
      <c r="R22" s="763"/>
      <c r="S22" s="763"/>
      <c r="T22" s="763"/>
      <c r="U22" s="763"/>
      <c r="V22" s="763"/>
      <c r="W22" s="763"/>
      <c r="X22" s="763"/>
      <c r="Y22" s="763"/>
      <c r="Z22" s="763"/>
      <c r="AA22" s="763"/>
      <c r="AB22" s="763"/>
      <c r="AC22" s="763"/>
      <c r="AD22" s="763"/>
      <c r="AE22" s="763"/>
      <c r="AF22" s="763"/>
      <c r="AG22" s="763"/>
      <c r="AH22" s="763"/>
      <c r="AI22" s="763"/>
      <c r="AJ22" s="312"/>
      <c r="AK22" s="141"/>
      <c r="AL22" s="141"/>
      <c r="AM22" s="310"/>
      <c r="AN22" s="310"/>
    </row>
    <row r="23" spans="1:40">
      <c r="AJ23" s="312"/>
      <c r="AK23" s="141"/>
      <c r="AL23" s="141"/>
      <c r="AM23" s="310"/>
      <c r="AN23" s="310"/>
    </row>
    <row r="24" spans="1:40">
      <c r="A24" s="764" t="s">
        <v>227</v>
      </c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764"/>
      <c r="AA24" s="764"/>
      <c r="AB24" s="764"/>
      <c r="AC24" s="764"/>
      <c r="AD24" s="764"/>
      <c r="AE24" s="764"/>
      <c r="AF24" s="764"/>
      <c r="AG24" s="764"/>
      <c r="AH24" s="764"/>
      <c r="AI24" s="764"/>
      <c r="AJ24" s="312"/>
      <c r="AK24" s="141"/>
      <c r="AL24" s="141"/>
      <c r="AM24" s="310"/>
      <c r="AN24" s="310"/>
    </row>
    <row r="25" spans="1:40">
      <c r="AJ25" s="144" t="s">
        <v>122</v>
      </c>
      <c r="AK25" s="144" t="s">
        <v>123</v>
      </c>
      <c r="AL25" s="144" t="s">
        <v>124</v>
      </c>
      <c r="AM25" s="145" t="s">
        <v>125</v>
      </c>
      <c r="AN25" s="310"/>
    </row>
    <row r="26" spans="1:40">
      <c r="A26" s="306" t="s">
        <v>113</v>
      </c>
      <c r="B26" s="766">
        <f>AJ26</f>
        <v>100</v>
      </c>
      <c r="C26" s="764"/>
      <c r="D26" s="306" t="s">
        <v>1</v>
      </c>
      <c r="E26" s="313" t="s">
        <v>114</v>
      </c>
      <c r="F26" s="68" t="s">
        <v>126</v>
      </c>
      <c r="G26" s="766">
        <f>AK26</f>
        <v>7</v>
      </c>
      <c r="H26" s="766"/>
      <c r="I26" s="306" t="s">
        <v>1</v>
      </c>
      <c r="J26" s="313" t="s">
        <v>127</v>
      </c>
      <c r="K26" s="766">
        <f>AL26</f>
        <v>1.5</v>
      </c>
      <c r="L26" s="766"/>
      <c r="M26" s="306" t="s">
        <v>1</v>
      </c>
      <c r="N26" s="311" t="s">
        <v>127</v>
      </c>
      <c r="O26" s="766">
        <f>AM26</f>
        <v>1.5</v>
      </c>
      <c r="P26" s="766"/>
      <c r="Q26" s="306" t="s">
        <v>1</v>
      </c>
      <c r="R26" s="306" t="s">
        <v>128</v>
      </c>
      <c r="AJ26" s="312">
        <v>100</v>
      </c>
      <c r="AK26" s="312">
        <v>7</v>
      </c>
      <c r="AL26" s="312">
        <v>1.5</v>
      </c>
      <c r="AM26" s="312">
        <v>1.5</v>
      </c>
      <c r="AN26" s="310"/>
    </row>
    <row r="27" spans="1:40">
      <c r="A27" s="306" t="s">
        <v>113</v>
      </c>
      <c r="B27" s="791">
        <f>AJ26*(AK26+AL26+AM26)</f>
        <v>1000</v>
      </c>
      <c r="C27" s="791"/>
      <c r="D27" s="791"/>
      <c r="E27" s="142" t="s">
        <v>0</v>
      </c>
      <c r="AJ27" s="312"/>
      <c r="AK27" s="141"/>
      <c r="AL27" s="141"/>
      <c r="AM27" s="310"/>
      <c r="AN27" s="310"/>
    </row>
    <row r="28" spans="1:40">
      <c r="AJ28" s="312"/>
      <c r="AK28" s="141"/>
      <c r="AL28" s="141"/>
      <c r="AM28" s="310"/>
      <c r="AN28" s="310"/>
    </row>
    <row r="29" spans="1:40">
      <c r="A29" s="755" t="s">
        <v>129</v>
      </c>
      <c r="B29" s="756"/>
      <c r="C29" s="756"/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6"/>
      <c r="P29" s="756"/>
      <c r="Q29" s="756"/>
      <c r="R29" s="756"/>
      <c r="S29" s="756"/>
      <c r="T29" s="756"/>
      <c r="U29" s="756"/>
      <c r="V29" s="756"/>
      <c r="W29" s="756"/>
      <c r="X29" s="756"/>
      <c r="Y29" s="756"/>
      <c r="Z29" s="756"/>
      <c r="AA29" s="756"/>
      <c r="AB29" s="756"/>
      <c r="AC29" s="756"/>
      <c r="AD29" s="756"/>
      <c r="AE29" s="756"/>
      <c r="AF29" s="756"/>
      <c r="AG29" s="756"/>
      <c r="AH29" s="756"/>
      <c r="AI29" s="757"/>
      <c r="AJ29" s="312"/>
      <c r="AK29" s="141">
        <f>AJ26*AK26</f>
        <v>700</v>
      </c>
      <c r="AL29" s="141"/>
      <c r="AM29" s="310"/>
      <c r="AN29" s="310"/>
    </row>
    <row r="30" spans="1:40">
      <c r="AJ30" s="312"/>
      <c r="AK30" s="141"/>
      <c r="AL30" s="141"/>
      <c r="AM30" s="310"/>
      <c r="AN30" s="310"/>
    </row>
    <row r="31" spans="1:40">
      <c r="A31" s="763" t="s">
        <v>130</v>
      </c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312"/>
      <c r="AK31" s="141"/>
      <c r="AL31" s="141"/>
      <c r="AM31" s="310"/>
      <c r="AN31" s="310"/>
    </row>
    <row r="32" spans="1:40">
      <c r="AJ32" s="312"/>
      <c r="AK32" s="141"/>
      <c r="AL32" s="141"/>
      <c r="AM32" s="310"/>
      <c r="AN32" s="310"/>
    </row>
    <row r="33" spans="1:40">
      <c r="A33" s="764" t="s">
        <v>131</v>
      </c>
      <c r="B33" s="764"/>
      <c r="C33" s="764"/>
      <c r="D33" s="764"/>
      <c r="E33" s="764"/>
      <c r="F33" s="764"/>
      <c r="G33" s="764"/>
      <c r="H33" s="764"/>
      <c r="I33" s="764"/>
      <c r="J33" s="764"/>
      <c r="K33" s="764"/>
      <c r="L33" s="764"/>
      <c r="M33" s="764"/>
      <c r="N33" s="764"/>
      <c r="O33" s="764"/>
      <c r="P33" s="764"/>
      <c r="Q33" s="764"/>
      <c r="R33" s="764"/>
      <c r="S33" s="764"/>
      <c r="T33" s="764"/>
      <c r="U33" s="764"/>
      <c r="V33" s="764"/>
      <c r="W33" s="764"/>
      <c r="X33" s="764"/>
      <c r="Y33" s="764"/>
      <c r="Z33" s="764"/>
      <c r="AA33" s="764"/>
      <c r="AB33" s="764"/>
      <c r="AC33" s="764"/>
      <c r="AD33" s="764"/>
      <c r="AE33" s="764"/>
      <c r="AF33" s="764"/>
      <c r="AG33" s="764"/>
      <c r="AH33" s="764"/>
      <c r="AI33" s="764"/>
      <c r="AJ33" s="312"/>
      <c r="AK33" s="141"/>
      <c r="AL33" s="141"/>
      <c r="AM33" s="310"/>
      <c r="AN33" s="310"/>
    </row>
    <row r="34" spans="1:40">
      <c r="AJ34" s="790" t="s">
        <v>132</v>
      </c>
      <c r="AK34" s="790"/>
      <c r="AL34" s="141"/>
      <c r="AM34" s="310"/>
      <c r="AN34" s="310"/>
    </row>
    <row r="35" spans="1:40">
      <c r="A35" s="306" t="s">
        <v>133</v>
      </c>
      <c r="B35" s="766">
        <f>AJ35</f>
        <v>350.53</v>
      </c>
      <c r="C35" s="766"/>
      <c r="D35" s="766"/>
      <c r="E35" s="306" t="s">
        <v>3</v>
      </c>
      <c r="AJ35" s="308">
        <v>350.53</v>
      </c>
      <c r="AK35" s="308"/>
      <c r="AL35" s="310"/>
      <c r="AM35" s="310"/>
      <c r="AN35" s="310"/>
    </row>
    <row r="36" spans="1:40">
      <c r="AJ36" s="312"/>
      <c r="AK36" s="141"/>
      <c r="AL36" s="141"/>
      <c r="AM36" s="310"/>
      <c r="AN36" s="310"/>
    </row>
    <row r="37" spans="1:40">
      <c r="AJ37" s="312"/>
      <c r="AK37" s="141"/>
      <c r="AL37" s="141"/>
      <c r="AM37" s="310"/>
      <c r="AN37" s="310"/>
    </row>
    <row r="38" spans="1:40" hidden="1">
      <c r="A38" s="763" t="s">
        <v>134</v>
      </c>
      <c r="B38" s="763"/>
      <c r="C38" s="763"/>
      <c r="D38" s="763"/>
      <c r="E38" s="763"/>
      <c r="F38" s="763"/>
      <c r="G38" s="763"/>
      <c r="H38" s="763"/>
      <c r="I38" s="763"/>
      <c r="J38" s="763"/>
      <c r="K38" s="763"/>
      <c r="L38" s="763"/>
      <c r="M38" s="763"/>
      <c r="N38" s="763"/>
      <c r="O38" s="763"/>
      <c r="P38" s="763"/>
      <c r="Q38" s="763"/>
      <c r="R38" s="763"/>
      <c r="S38" s="763"/>
      <c r="T38" s="763"/>
      <c r="U38" s="763"/>
      <c r="V38" s="763"/>
      <c r="W38" s="763"/>
      <c r="X38" s="763"/>
      <c r="Y38" s="763"/>
      <c r="Z38" s="763"/>
      <c r="AA38" s="763"/>
      <c r="AB38" s="763"/>
      <c r="AC38" s="763"/>
      <c r="AD38" s="763"/>
      <c r="AE38" s="763"/>
      <c r="AF38" s="763"/>
      <c r="AG38" s="763"/>
      <c r="AH38" s="763"/>
      <c r="AI38" s="763"/>
      <c r="AJ38" s="312"/>
      <c r="AK38" s="141"/>
      <c r="AL38" s="141"/>
      <c r="AM38" s="310"/>
      <c r="AN38" s="310"/>
    </row>
    <row r="39" spans="1:40" hidden="1">
      <c r="AJ39" s="312"/>
      <c r="AK39" s="141"/>
      <c r="AL39" s="141"/>
      <c r="AM39" s="310"/>
      <c r="AN39" s="310"/>
    </row>
    <row r="40" spans="1:40" hidden="1">
      <c r="A40" s="764" t="s">
        <v>135</v>
      </c>
      <c r="B40" s="764"/>
      <c r="C40" s="764"/>
      <c r="D40" s="764"/>
      <c r="E40" s="764"/>
      <c r="F40" s="764"/>
      <c r="G40" s="764"/>
      <c r="H40" s="764"/>
      <c r="I40" s="764"/>
      <c r="J40" s="764"/>
      <c r="K40" s="764"/>
      <c r="L40" s="764"/>
      <c r="M40" s="764"/>
      <c r="N40" s="764"/>
      <c r="O40" s="764"/>
      <c r="P40" s="764"/>
      <c r="Q40" s="764"/>
      <c r="R40" s="764"/>
      <c r="S40" s="764"/>
      <c r="T40" s="764"/>
      <c r="U40" s="764"/>
      <c r="V40" s="764"/>
      <c r="W40" s="764"/>
      <c r="X40" s="764"/>
      <c r="Y40" s="764"/>
      <c r="Z40" s="764"/>
      <c r="AA40" s="764"/>
      <c r="AB40" s="764"/>
      <c r="AC40" s="764"/>
      <c r="AD40" s="764"/>
      <c r="AE40" s="764"/>
      <c r="AF40" s="764"/>
      <c r="AG40" s="764"/>
      <c r="AH40" s="764"/>
      <c r="AI40" s="764"/>
      <c r="AJ40" s="312"/>
      <c r="AK40" s="141"/>
      <c r="AL40" s="141"/>
      <c r="AM40" s="310"/>
      <c r="AN40" s="310"/>
    </row>
    <row r="41" spans="1:40" hidden="1">
      <c r="AJ41" s="790" t="s">
        <v>136</v>
      </c>
      <c r="AK41" s="790"/>
      <c r="AL41" s="141"/>
      <c r="AM41" s="310"/>
      <c r="AN41" s="310"/>
    </row>
    <row r="42" spans="1:40" hidden="1">
      <c r="A42" s="306" t="s">
        <v>133</v>
      </c>
      <c r="B42" s="766">
        <f>AJ42</f>
        <v>0</v>
      </c>
      <c r="C42" s="764"/>
      <c r="D42" s="764"/>
      <c r="E42" s="306" t="s">
        <v>3</v>
      </c>
      <c r="AJ42" s="308">
        <v>0</v>
      </c>
      <c r="AK42" s="308"/>
      <c r="AL42" s="141"/>
      <c r="AM42" s="310"/>
      <c r="AN42" s="310"/>
    </row>
    <row r="43" spans="1:40" hidden="1">
      <c r="AJ43" s="312"/>
      <c r="AK43" s="141"/>
      <c r="AL43" s="141"/>
      <c r="AM43" s="310"/>
      <c r="AN43" s="310"/>
    </row>
    <row r="44" spans="1:40" hidden="1">
      <c r="AJ44" s="312"/>
      <c r="AK44" s="141"/>
      <c r="AL44" s="141"/>
      <c r="AM44" s="310"/>
      <c r="AN44" s="310"/>
    </row>
    <row r="45" spans="1:40" ht="30" customHeight="1">
      <c r="A45" s="773" t="s">
        <v>209</v>
      </c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N45" s="773"/>
      <c r="O45" s="773"/>
      <c r="P45" s="773"/>
      <c r="Q45" s="773"/>
      <c r="R45" s="773"/>
      <c r="S45" s="773"/>
      <c r="T45" s="773"/>
      <c r="U45" s="773"/>
      <c r="V45" s="773"/>
      <c r="W45" s="773"/>
      <c r="X45" s="773"/>
      <c r="Y45" s="773"/>
      <c r="Z45" s="773"/>
      <c r="AA45" s="773"/>
      <c r="AB45" s="773"/>
      <c r="AC45" s="773"/>
      <c r="AD45" s="773"/>
      <c r="AE45" s="773"/>
      <c r="AF45" s="773"/>
      <c r="AG45" s="773"/>
      <c r="AH45" s="773"/>
      <c r="AI45" s="773"/>
      <c r="AJ45" s="312"/>
      <c r="AK45" s="141"/>
      <c r="AL45" s="141"/>
      <c r="AM45" s="310"/>
      <c r="AN45" s="310"/>
    </row>
    <row r="46" spans="1:40">
      <c r="AJ46" s="312"/>
      <c r="AK46" s="141"/>
      <c r="AL46" s="141"/>
      <c r="AM46" s="310"/>
      <c r="AN46" s="310"/>
    </row>
    <row r="47" spans="1:40">
      <c r="A47" s="764" t="s">
        <v>138</v>
      </c>
      <c r="B47" s="764"/>
      <c r="C47" s="764"/>
      <c r="D47" s="764"/>
      <c r="E47" s="764"/>
      <c r="F47" s="764"/>
      <c r="G47" s="764"/>
      <c r="H47" s="764"/>
      <c r="I47" s="764"/>
      <c r="J47" s="764"/>
      <c r="K47" s="764"/>
      <c r="L47" s="764"/>
      <c r="M47" s="764"/>
      <c r="N47" s="764"/>
      <c r="O47" s="764"/>
      <c r="P47" s="764"/>
      <c r="Q47" s="764"/>
      <c r="R47" s="764"/>
      <c r="S47" s="764"/>
      <c r="T47" s="764"/>
      <c r="U47" s="764"/>
      <c r="V47" s="764"/>
      <c r="W47" s="764"/>
      <c r="X47" s="764"/>
      <c r="Y47" s="764"/>
      <c r="Z47" s="764"/>
      <c r="AA47" s="764"/>
      <c r="AB47" s="764"/>
      <c r="AC47" s="764"/>
      <c r="AD47" s="764"/>
      <c r="AE47" s="764"/>
      <c r="AF47" s="764"/>
      <c r="AG47" s="764"/>
      <c r="AH47" s="764"/>
      <c r="AI47" s="764"/>
      <c r="AJ47" s="312"/>
      <c r="AK47" s="141"/>
      <c r="AL47" s="141"/>
      <c r="AM47" s="310"/>
      <c r="AN47" s="310"/>
    </row>
    <row r="48" spans="1:40">
      <c r="AJ48" s="312"/>
      <c r="AK48" s="141"/>
      <c r="AL48" s="141"/>
      <c r="AM48" s="310"/>
      <c r="AN48" s="310"/>
    </row>
    <row r="49" spans="1:40">
      <c r="A49" s="306" t="s">
        <v>133</v>
      </c>
      <c r="B49" s="766">
        <f>B35</f>
        <v>350.53</v>
      </c>
      <c r="C49" s="764"/>
      <c r="D49" s="764"/>
      <c r="E49" s="306" t="s">
        <v>3</v>
      </c>
      <c r="F49" s="313" t="s">
        <v>139</v>
      </c>
      <c r="G49" s="766">
        <f>B42</f>
        <v>0</v>
      </c>
      <c r="H49" s="766"/>
      <c r="I49" s="306" t="s">
        <v>3</v>
      </c>
      <c r="AJ49" s="312"/>
      <c r="AK49" s="141"/>
      <c r="AL49" s="141"/>
      <c r="AM49" s="310"/>
      <c r="AN49" s="310"/>
    </row>
    <row r="50" spans="1:40">
      <c r="A50" s="306" t="s">
        <v>133</v>
      </c>
      <c r="B50" s="766">
        <f>ABS(B49-G49)</f>
        <v>350.53</v>
      </c>
      <c r="C50" s="766"/>
      <c r="D50" s="766"/>
      <c r="E50" s="306" t="s">
        <v>3</v>
      </c>
      <c r="AJ50" s="312"/>
      <c r="AK50" s="141"/>
      <c r="AL50" s="141"/>
      <c r="AM50" s="310"/>
      <c r="AN50" s="310"/>
    </row>
    <row r="51" spans="1:40">
      <c r="AJ51" s="312"/>
      <c r="AK51" s="141"/>
      <c r="AL51" s="141"/>
      <c r="AM51" s="310"/>
      <c r="AN51" s="310"/>
    </row>
    <row r="52" spans="1:40">
      <c r="AJ52" s="312"/>
      <c r="AK52" s="141"/>
      <c r="AL52" s="141"/>
      <c r="AM52" s="310"/>
      <c r="AN52" s="310"/>
    </row>
    <row r="53" spans="1:40">
      <c r="A53" s="763" t="s">
        <v>210</v>
      </c>
      <c r="B53" s="763"/>
      <c r="C53" s="763"/>
      <c r="D53" s="763"/>
      <c r="E53" s="763"/>
      <c r="F53" s="763"/>
      <c r="G53" s="763"/>
      <c r="H53" s="763"/>
      <c r="I53" s="763"/>
      <c r="J53" s="763"/>
      <c r="K53" s="763"/>
      <c r="L53" s="763"/>
      <c r="M53" s="763"/>
      <c r="N53" s="763"/>
      <c r="O53" s="763"/>
      <c r="P53" s="763"/>
      <c r="Q53" s="763"/>
      <c r="R53" s="763"/>
      <c r="S53" s="763"/>
      <c r="T53" s="763"/>
      <c r="U53" s="763"/>
      <c r="V53" s="763"/>
      <c r="W53" s="763"/>
      <c r="X53" s="763"/>
      <c r="Y53" s="763"/>
      <c r="Z53" s="763"/>
      <c r="AA53" s="763"/>
      <c r="AB53" s="763"/>
      <c r="AC53" s="763"/>
      <c r="AD53" s="763"/>
      <c r="AE53" s="763"/>
      <c r="AF53" s="763"/>
      <c r="AG53" s="763"/>
      <c r="AH53" s="763"/>
      <c r="AI53" s="763"/>
      <c r="AJ53" s="312"/>
      <c r="AK53" s="141"/>
      <c r="AL53" s="141"/>
      <c r="AM53" s="310"/>
      <c r="AN53" s="310"/>
    </row>
    <row r="54" spans="1:40">
      <c r="AJ54" s="312"/>
      <c r="AK54" s="141"/>
      <c r="AL54" s="141"/>
      <c r="AM54" s="310"/>
      <c r="AN54" s="310"/>
    </row>
    <row r="55" spans="1:40">
      <c r="A55" s="764" t="s">
        <v>171</v>
      </c>
      <c r="B55" s="764"/>
      <c r="C55" s="764"/>
      <c r="D55" s="764"/>
      <c r="E55" s="764"/>
      <c r="F55" s="764"/>
      <c r="G55" s="764"/>
      <c r="H55" s="764"/>
      <c r="I55" s="764"/>
      <c r="J55" s="764"/>
      <c r="K55" s="764"/>
      <c r="L55" s="764"/>
      <c r="M55" s="764"/>
      <c r="N55" s="764"/>
      <c r="O55" s="764"/>
      <c r="P55" s="764"/>
      <c r="Q55" s="764"/>
      <c r="R55" s="764"/>
      <c r="S55" s="764"/>
      <c r="T55" s="764"/>
      <c r="U55" s="764"/>
      <c r="V55" s="764"/>
      <c r="W55" s="764"/>
      <c r="X55" s="764"/>
      <c r="Y55" s="764"/>
      <c r="Z55" s="764"/>
      <c r="AA55" s="764"/>
      <c r="AB55" s="764"/>
      <c r="AC55" s="764"/>
      <c r="AD55" s="764"/>
      <c r="AE55" s="764"/>
      <c r="AF55" s="764"/>
      <c r="AG55" s="764"/>
      <c r="AH55" s="764"/>
      <c r="AI55" s="764"/>
      <c r="AJ55" s="312"/>
      <c r="AK55" s="141"/>
      <c r="AL55" s="141"/>
      <c r="AM55" s="310"/>
      <c r="AN55" s="310"/>
    </row>
    <row r="56" spans="1:40">
      <c r="AJ56" s="308" t="s">
        <v>207</v>
      </c>
      <c r="AK56" s="141"/>
      <c r="AL56" s="141"/>
      <c r="AM56" s="310"/>
      <c r="AN56" s="310"/>
    </row>
    <row r="57" spans="1:40">
      <c r="A57" s="306" t="s">
        <v>133</v>
      </c>
      <c r="B57" s="68" t="s">
        <v>126</v>
      </c>
      <c r="C57" s="766">
        <f>B49</f>
        <v>350.53</v>
      </c>
      <c r="D57" s="764"/>
      <c r="E57" s="764"/>
      <c r="F57" s="306" t="s">
        <v>3</v>
      </c>
      <c r="G57" s="313" t="s">
        <v>139</v>
      </c>
      <c r="H57" s="766">
        <f>G49</f>
        <v>0</v>
      </c>
      <c r="I57" s="764"/>
      <c r="J57" s="306" t="s">
        <v>3</v>
      </c>
      <c r="K57" s="306" t="s">
        <v>128</v>
      </c>
      <c r="L57" s="306" t="s">
        <v>114</v>
      </c>
      <c r="M57" s="798">
        <f>AJ57</f>
        <v>0.76</v>
      </c>
      <c r="N57" s="798"/>
      <c r="O57" s="305" t="s">
        <v>141</v>
      </c>
      <c r="AJ57" s="248">
        <v>0.76</v>
      </c>
      <c r="AK57" s="141"/>
      <c r="AL57" s="141"/>
      <c r="AM57" s="310"/>
      <c r="AN57" s="310"/>
    </row>
    <row r="58" spans="1:40">
      <c r="A58" s="306" t="s">
        <v>133</v>
      </c>
      <c r="B58" s="766">
        <f>ABS(C57-H57)*M57</f>
        <v>266.39999999999998</v>
      </c>
      <c r="C58" s="766"/>
      <c r="D58" s="766"/>
      <c r="E58" s="306" t="s">
        <v>204</v>
      </c>
      <c r="AJ58" s="312"/>
      <c r="AK58" s="141"/>
      <c r="AL58" s="141"/>
      <c r="AM58" s="310"/>
      <c r="AN58" s="310"/>
    </row>
    <row r="59" spans="1:40">
      <c r="AJ59" s="312"/>
      <c r="AK59" s="141"/>
      <c r="AL59" s="141"/>
      <c r="AM59" s="310"/>
      <c r="AN59" s="310"/>
    </row>
    <row r="60" spans="1:40" s="303" customFormat="1" hidden="1">
      <c r="A60" s="794" t="s">
        <v>211</v>
      </c>
      <c r="B60" s="794"/>
      <c r="C60" s="794"/>
      <c r="D60" s="794"/>
      <c r="E60" s="794"/>
      <c r="F60" s="794"/>
      <c r="G60" s="794"/>
      <c r="H60" s="794"/>
      <c r="I60" s="794"/>
      <c r="J60" s="794"/>
      <c r="K60" s="794"/>
      <c r="L60" s="794"/>
      <c r="M60" s="794"/>
      <c r="N60" s="794"/>
      <c r="O60" s="794"/>
      <c r="P60" s="794"/>
      <c r="Q60" s="794"/>
      <c r="R60" s="794"/>
      <c r="S60" s="794"/>
      <c r="T60" s="794"/>
      <c r="U60" s="794"/>
      <c r="V60" s="794"/>
      <c r="W60" s="794"/>
      <c r="X60" s="794"/>
      <c r="Y60" s="794"/>
      <c r="Z60" s="794"/>
      <c r="AA60" s="794"/>
      <c r="AB60" s="794"/>
      <c r="AC60" s="794"/>
      <c r="AD60" s="794"/>
      <c r="AE60" s="794"/>
      <c r="AF60" s="794"/>
      <c r="AG60" s="794"/>
      <c r="AH60" s="794"/>
      <c r="AI60" s="794"/>
      <c r="AJ60" s="209"/>
      <c r="AK60" s="164"/>
      <c r="AL60" s="164"/>
      <c r="AM60" s="165"/>
      <c r="AN60" s="165"/>
    </row>
    <row r="61" spans="1:40" s="303" customFormat="1" hidden="1">
      <c r="N61" s="304"/>
      <c r="O61" s="304"/>
      <c r="S61" s="304"/>
      <c r="AJ61" s="209"/>
      <c r="AK61" s="164"/>
      <c r="AL61" s="164"/>
      <c r="AM61" s="165"/>
      <c r="AN61" s="165"/>
    </row>
    <row r="62" spans="1:40" s="303" customFormat="1" hidden="1">
      <c r="A62" s="706" t="s">
        <v>196</v>
      </c>
      <c r="B62" s="706"/>
      <c r="C62" s="706"/>
      <c r="D62" s="706"/>
      <c r="E62" s="706"/>
      <c r="F62" s="706"/>
      <c r="G62" s="706"/>
      <c r="H62" s="706"/>
      <c r="I62" s="706"/>
      <c r="J62" s="706"/>
      <c r="K62" s="706"/>
      <c r="L62" s="706"/>
      <c r="M62" s="706"/>
      <c r="N62" s="706"/>
      <c r="O62" s="706"/>
      <c r="P62" s="706"/>
      <c r="Q62" s="706"/>
      <c r="R62" s="706"/>
      <c r="S62" s="706"/>
      <c r="T62" s="706"/>
      <c r="U62" s="706"/>
      <c r="V62" s="706"/>
      <c r="W62" s="706"/>
      <c r="X62" s="706"/>
      <c r="Y62" s="706"/>
      <c r="Z62" s="706"/>
      <c r="AA62" s="706"/>
      <c r="AB62" s="706"/>
      <c r="AC62" s="706"/>
      <c r="AD62" s="706"/>
      <c r="AE62" s="706"/>
      <c r="AF62" s="706"/>
      <c r="AG62" s="706"/>
      <c r="AH62" s="706"/>
      <c r="AI62" s="706"/>
      <c r="AJ62" s="209"/>
      <c r="AK62" s="164"/>
      <c r="AL62" s="164"/>
      <c r="AM62" s="165"/>
      <c r="AN62" s="165"/>
    </row>
    <row r="63" spans="1:40" s="303" customFormat="1" hidden="1">
      <c r="N63" s="304"/>
      <c r="O63" s="304"/>
      <c r="S63" s="304"/>
      <c r="AJ63" s="210" t="s">
        <v>155</v>
      </c>
      <c r="AK63" s="164"/>
      <c r="AL63" s="164"/>
      <c r="AM63" s="165"/>
      <c r="AN63" s="165"/>
    </row>
    <row r="64" spans="1:40" s="303" customFormat="1" hidden="1">
      <c r="A64" s="303" t="s">
        <v>197</v>
      </c>
      <c r="B64" s="796">
        <f>AJ64</f>
        <v>1</v>
      </c>
      <c r="C64" s="796"/>
      <c r="D64" s="706" t="s">
        <v>2</v>
      </c>
      <c r="E64" s="706"/>
      <c r="N64" s="304"/>
      <c r="O64" s="304"/>
      <c r="S64" s="304"/>
      <c r="AJ64" s="210">
        <v>1</v>
      </c>
      <c r="AK64" s="164"/>
      <c r="AL64" s="164"/>
      <c r="AM64" s="165"/>
      <c r="AN64" s="165"/>
    </row>
    <row r="65" spans="1:40" s="303" customFormat="1" hidden="1">
      <c r="N65" s="304"/>
      <c r="O65" s="304"/>
      <c r="S65" s="304"/>
      <c r="AJ65" s="210"/>
      <c r="AK65" s="164"/>
      <c r="AL65" s="164"/>
      <c r="AM65" s="165"/>
      <c r="AN65" s="165"/>
    </row>
    <row r="66" spans="1:40" s="303" customFormat="1" hidden="1">
      <c r="N66" s="304"/>
      <c r="O66" s="304"/>
      <c r="S66" s="304"/>
      <c r="AJ66" s="210"/>
      <c r="AK66" s="164"/>
      <c r="AL66" s="164"/>
      <c r="AM66" s="165"/>
      <c r="AN66" s="165"/>
    </row>
    <row r="67" spans="1:40" s="303" customFormat="1" hidden="1">
      <c r="A67" s="794" t="s">
        <v>212</v>
      </c>
      <c r="B67" s="794"/>
      <c r="C67" s="794"/>
      <c r="D67" s="794"/>
      <c r="E67" s="794"/>
      <c r="F67" s="794"/>
      <c r="G67" s="794"/>
      <c r="H67" s="794"/>
      <c r="I67" s="794"/>
      <c r="J67" s="794"/>
      <c r="K67" s="794"/>
      <c r="L67" s="794"/>
      <c r="M67" s="794"/>
      <c r="N67" s="794"/>
      <c r="O67" s="794"/>
      <c r="P67" s="794"/>
      <c r="Q67" s="794"/>
      <c r="R67" s="794"/>
      <c r="S67" s="794"/>
      <c r="T67" s="794"/>
      <c r="U67" s="794"/>
      <c r="V67" s="794"/>
      <c r="W67" s="794"/>
      <c r="X67" s="794"/>
      <c r="Y67" s="794"/>
      <c r="Z67" s="794"/>
      <c r="AA67" s="794"/>
      <c r="AB67" s="794"/>
      <c r="AC67" s="794"/>
      <c r="AD67" s="794"/>
      <c r="AE67" s="794"/>
      <c r="AF67" s="794"/>
      <c r="AG67" s="794"/>
      <c r="AH67" s="794"/>
      <c r="AI67" s="794"/>
      <c r="AJ67" s="210"/>
      <c r="AK67" s="164"/>
      <c r="AL67" s="164"/>
      <c r="AM67" s="165"/>
      <c r="AN67" s="165"/>
    </row>
    <row r="68" spans="1:40" s="303" customFormat="1" hidden="1">
      <c r="N68" s="304"/>
      <c r="O68" s="304"/>
      <c r="S68" s="304"/>
      <c r="AJ68" s="210"/>
      <c r="AK68" s="164"/>
      <c r="AL68" s="164"/>
      <c r="AM68" s="165"/>
      <c r="AN68" s="165"/>
    </row>
    <row r="69" spans="1:40" s="303" customFormat="1" hidden="1">
      <c r="A69" s="706" t="s">
        <v>196</v>
      </c>
      <c r="B69" s="706"/>
      <c r="C69" s="706"/>
      <c r="D69" s="706"/>
      <c r="E69" s="706"/>
      <c r="F69" s="706"/>
      <c r="G69" s="706"/>
      <c r="H69" s="706"/>
      <c r="I69" s="706"/>
      <c r="J69" s="706"/>
      <c r="K69" s="706"/>
      <c r="L69" s="706"/>
      <c r="M69" s="706"/>
      <c r="N69" s="706"/>
      <c r="O69" s="706"/>
      <c r="P69" s="706"/>
      <c r="Q69" s="706"/>
      <c r="R69" s="706"/>
      <c r="S69" s="706"/>
      <c r="T69" s="706"/>
      <c r="U69" s="706"/>
      <c r="V69" s="706"/>
      <c r="W69" s="706"/>
      <c r="X69" s="706"/>
      <c r="Y69" s="706"/>
      <c r="Z69" s="706"/>
      <c r="AA69" s="706"/>
      <c r="AB69" s="706"/>
      <c r="AC69" s="706"/>
      <c r="AD69" s="706"/>
      <c r="AE69" s="706"/>
      <c r="AF69" s="706"/>
      <c r="AG69" s="706"/>
      <c r="AH69" s="706"/>
      <c r="AI69" s="706"/>
      <c r="AJ69" s="210"/>
      <c r="AK69" s="164"/>
      <c r="AL69" s="164"/>
      <c r="AM69" s="165"/>
      <c r="AN69" s="165"/>
    </row>
    <row r="70" spans="1:40" s="303" customFormat="1" hidden="1">
      <c r="N70" s="304"/>
      <c r="O70" s="304"/>
      <c r="S70" s="304"/>
      <c r="AJ70" s="210" t="s">
        <v>155</v>
      </c>
      <c r="AK70" s="164"/>
      <c r="AL70" s="164"/>
      <c r="AM70" s="165"/>
      <c r="AN70" s="165"/>
    </row>
    <row r="71" spans="1:40" s="303" customFormat="1" hidden="1">
      <c r="A71" s="303" t="s">
        <v>197</v>
      </c>
      <c r="B71" s="796">
        <f>AJ71</f>
        <v>1</v>
      </c>
      <c r="C71" s="796"/>
      <c r="D71" s="706" t="s">
        <v>2</v>
      </c>
      <c r="E71" s="706"/>
      <c r="N71" s="304"/>
      <c r="O71" s="304"/>
      <c r="S71" s="304"/>
      <c r="AJ71" s="210">
        <v>1</v>
      </c>
      <c r="AK71" s="164"/>
      <c r="AL71" s="164"/>
      <c r="AM71" s="165"/>
      <c r="AN71" s="165"/>
    </row>
    <row r="72" spans="1:40" s="303" customFormat="1" hidden="1">
      <c r="N72" s="304"/>
      <c r="O72" s="304"/>
      <c r="S72" s="304"/>
      <c r="AJ72" s="210"/>
      <c r="AK72" s="164"/>
      <c r="AL72" s="164"/>
      <c r="AM72" s="165"/>
      <c r="AN72" s="165"/>
    </row>
    <row r="73" spans="1:40" s="303" customFormat="1" hidden="1">
      <c r="N73" s="304"/>
      <c r="O73" s="304"/>
      <c r="S73" s="304"/>
      <c r="AJ73" s="210"/>
      <c r="AK73" s="164"/>
      <c r="AL73" s="164"/>
      <c r="AM73" s="165"/>
      <c r="AN73" s="165"/>
    </row>
    <row r="74" spans="1:40" s="303" customFormat="1" hidden="1">
      <c r="A74" s="794" t="s">
        <v>213</v>
      </c>
      <c r="B74" s="794"/>
      <c r="C74" s="794"/>
      <c r="D74" s="794"/>
      <c r="E74" s="794"/>
      <c r="F74" s="794"/>
      <c r="G74" s="794"/>
      <c r="H74" s="794"/>
      <c r="I74" s="794"/>
      <c r="J74" s="794"/>
      <c r="K74" s="794"/>
      <c r="L74" s="794"/>
      <c r="M74" s="794"/>
      <c r="N74" s="794"/>
      <c r="O74" s="794"/>
      <c r="P74" s="794"/>
      <c r="Q74" s="794"/>
      <c r="R74" s="794"/>
      <c r="S74" s="794"/>
      <c r="T74" s="794"/>
      <c r="U74" s="794"/>
      <c r="V74" s="794"/>
      <c r="W74" s="794"/>
      <c r="X74" s="794"/>
      <c r="Y74" s="794"/>
      <c r="Z74" s="794"/>
      <c r="AA74" s="794"/>
      <c r="AB74" s="794"/>
      <c r="AC74" s="794"/>
      <c r="AD74" s="794"/>
      <c r="AE74" s="794"/>
      <c r="AF74" s="794"/>
      <c r="AG74" s="794"/>
      <c r="AH74" s="794"/>
      <c r="AI74" s="794"/>
      <c r="AJ74" s="210"/>
      <c r="AK74" s="164"/>
      <c r="AL74" s="164"/>
      <c r="AM74" s="165"/>
      <c r="AN74" s="165"/>
    </row>
    <row r="75" spans="1:40" s="303" customFormat="1" hidden="1">
      <c r="N75" s="304"/>
      <c r="O75" s="304"/>
      <c r="S75" s="304"/>
      <c r="AJ75" s="210"/>
      <c r="AK75" s="164"/>
      <c r="AL75" s="164"/>
      <c r="AM75" s="165"/>
      <c r="AN75" s="165"/>
    </row>
    <row r="76" spans="1:40" s="303" customFormat="1" hidden="1">
      <c r="A76" s="706" t="s">
        <v>196</v>
      </c>
      <c r="B76" s="706"/>
      <c r="C76" s="706"/>
      <c r="D76" s="706"/>
      <c r="E76" s="706"/>
      <c r="F76" s="706"/>
      <c r="G76" s="706"/>
      <c r="H76" s="706"/>
      <c r="I76" s="706"/>
      <c r="J76" s="706"/>
      <c r="K76" s="706"/>
      <c r="L76" s="706"/>
      <c r="M76" s="706"/>
      <c r="N76" s="706"/>
      <c r="O76" s="706"/>
      <c r="P76" s="706"/>
      <c r="Q76" s="706"/>
      <c r="R76" s="706"/>
      <c r="S76" s="706"/>
      <c r="T76" s="706"/>
      <c r="U76" s="706"/>
      <c r="V76" s="706"/>
      <c r="W76" s="706"/>
      <c r="X76" s="706"/>
      <c r="Y76" s="706"/>
      <c r="Z76" s="706"/>
      <c r="AA76" s="706"/>
      <c r="AB76" s="706"/>
      <c r="AC76" s="706"/>
      <c r="AD76" s="706"/>
      <c r="AE76" s="706"/>
      <c r="AF76" s="706"/>
      <c r="AG76" s="706"/>
      <c r="AH76" s="706"/>
      <c r="AI76" s="706"/>
      <c r="AJ76" s="210"/>
      <c r="AK76" s="164"/>
      <c r="AL76" s="164"/>
      <c r="AM76" s="165"/>
      <c r="AN76" s="165"/>
    </row>
    <row r="77" spans="1:40" s="303" customFormat="1" hidden="1">
      <c r="N77" s="304"/>
      <c r="O77" s="304"/>
      <c r="S77" s="304"/>
      <c r="AJ77" s="210" t="s">
        <v>155</v>
      </c>
      <c r="AK77" s="164"/>
      <c r="AL77" s="164"/>
      <c r="AM77" s="165"/>
      <c r="AN77" s="165"/>
    </row>
    <row r="78" spans="1:40" s="303" customFormat="1" hidden="1">
      <c r="A78" s="303" t="s">
        <v>197</v>
      </c>
      <c r="B78" s="796">
        <f>AJ78</f>
        <v>1</v>
      </c>
      <c r="C78" s="796"/>
      <c r="D78" s="706" t="s">
        <v>2</v>
      </c>
      <c r="E78" s="706"/>
      <c r="N78" s="304"/>
      <c r="O78" s="304"/>
      <c r="S78" s="304"/>
      <c r="AJ78" s="210">
        <v>1</v>
      </c>
      <c r="AK78" s="164"/>
      <c r="AL78" s="164"/>
      <c r="AM78" s="165"/>
      <c r="AN78" s="165"/>
    </row>
    <row r="79" spans="1:40" s="303" customFormat="1" hidden="1">
      <c r="N79" s="304"/>
      <c r="O79" s="304"/>
      <c r="S79" s="304"/>
      <c r="AJ79" s="211"/>
      <c r="AK79" s="164"/>
      <c r="AL79" s="164"/>
      <c r="AM79" s="165"/>
      <c r="AN79" s="165"/>
    </row>
    <row r="80" spans="1:40" s="303" customFormat="1" hidden="1">
      <c r="N80" s="304"/>
      <c r="O80" s="304"/>
      <c r="S80" s="304"/>
      <c r="AJ80" s="211"/>
      <c r="AK80" s="164"/>
      <c r="AL80" s="164"/>
      <c r="AM80" s="165"/>
      <c r="AN80" s="165"/>
    </row>
    <row r="81" spans="1:40" s="303" customFormat="1" hidden="1">
      <c r="A81" s="794" t="s">
        <v>214</v>
      </c>
      <c r="B81" s="794"/>
      <c r="C81" s="794"/>
      <c r="D81" s="794"/>
      <c r="E81" s="794"/>
      <c r="F81" s="794"/>
      <c r="G81" s="794"/>
      <c r="H81" s="794"/>
      <c r="I81" s="794"/>
      <c r="J81" s="794"/>
      <c r="K81" s="794"/>
      <c r="L81" s="794"/>
      <c r="M81" s="794"/>
      <c r="N81" s="794"/>
      <c r="O81" s="794"/>
      <c r="P81" s="794"/>
      <c r="Q81" s="794"/>
      <c r="R81" s="794"/>
      <c r="S81" s="794"/>
      <c r="T81" s="794"/>
      <c r="U81" s="794"/>
      <c r="V81" s="794"/>
      <c r="W81" s="794"/>
      <c r="X81" s="794"/>
      <c r="Y81" s="794"/>
      <c r="Z81" s="794"/>
      <c r="AA81" s="794"/>
      <c r="AB81" s="794"/>
      <c r="AC81" s="794"/>
      <c r="AD81" s="794"/>
      <c r="AE81" s="794"/>
      <c r="AF81" s="794"/>
      <c r="AG81" s="794"/>
      <c r="AH81" s="794"/>
      <c r="AI81" s="794"/>
      <c r="AJ81" s="211"/>
      <c r="AK81" s="164"/>
      <c r="AL81" s="164"/>
      <c r="AM81" s="165"/>
      <c r="AN81" s="165"/>
    </row>
    <row r="82" spans="1:40" s="303" customFormat="1" hidden="1">
      <c r="N82" s="304"/>
      <c r="O82" s="304"/>
      <c r="S82" s="304"/>
      <c r="AJ82" s="211"/>
      <c r="AK82" s="164"/>
      <c r="AL82" s="164"/>
      <c r="AM82" s="165"/>
      <c r="AN82" s="165"/>
    </row>
    <row r="83" spans="1:40" s="303" customFormat="1" hidden="1">
      <c r="A83" s="706" t="s">
        <v>196</v>
      </c>
      <c r="B83" s="706"/>
      <c r="C83" s="706"/>
      <c r="D83" s="706"/>
      <c r="E83" s="706"/>
      <c r="F83" s="706"/>
      <c r="G83" s="706"/>
      <c r="H83" s="706"/>
      <c r="I83" s="706"/>
      <c r="J83" s="706"/>
      <c r="K83" s="706"/>
      <c r="L83" s="706"/>
      <c r="M83" s="706"/>
      <c r="N83" s="706"/>
      <c r="O83" s="706"/>
      <c r="P83" s="706"/>
      <c r="Q83" s="706"/>
      <c r="R83" s="706"/>
      <c r="S83" s="706"/>
      <c r="T83" s="706"/>
      <c r="U83" s="706"/>
      <c r="V83" s="706"/>
      <c r="W83" s="706"/>
      <c r="X83" s="706"/>
      <c r="Y83" s="706"/>
      <c r="Z83" s="706"/>
      <c r="AA83" s="706"/>
      <c r="AB83" s="706"/>
      <c r="AC83" s="706"/>
      <c r="AD83" s="706"/>
      <c r="AE83" s="706"/>
      <c r="AF83" s="706"/>
      <c r="AG83" s="706"/>
      <c r="AH83" s="706"/>
      <c r="AI83" s="706"/>
      <c r="AJ83" s="211"/>
      <c r="AK83" s="164"/>
      <c r="AL83" s="164"/>
      <c r="AM83" s="165"/>
      <c r="AN83" s="165"/>
    </row>
    <row r="84" spans="1:40" s="303" customFormat="1" hidden="1">
      <c r="N84" s="304"/>
      <c r="O84" s="304"/>
      <c r="S84" s="304"/>
      <c r="AJ84" s="210" t="s">
        <v>155</v>
      </c>
      <c r="AK84" s="164"/>
      <c r="AL84" s="164"/>
      <c r="AM84" s="165"/>
      <c r="AN84" s="165"/>
    </row>
    <row r="85" spans="1:40" s="303" customFormat="1" hidden="1">
      <c r="A85" s="303" t="s">
        <v>197</v>
      </c>
      <c r="B85" s="796">
        <f>AJ85</f>
        <v>1</v>
      </c>
      <c r="C85" s="796"/>
      <c r="D85" s="706" t="s">
        <v>2</v>
      </c>
      <c r="E85" s="706"/>
      <c r="N85" s="304"/>
      <c r="O85" s="304"/>
      <c r="S85" s="304"/>
      <c r="AJ85" s="210">
        <v>1</v>
      </c>
      <c r="AK85" s="164"/>
      <c r="AL85" s="164"/>
      <c r="AM85" s="165"/>
      <c r="AN85" s="165"/>
    </row>
    <row r="86" spans="1:40" s="303" customFormat="1" hidden="1">
      <c r="N86" s="304"/>
      <c r="O86" s="304"/>
      <c r="S86" s="304"/>
      <c r="AJ86" s="210"/>
      <c r="AK86" s="164"/>
      <c r="AL86" s="164"/>
      <c r="AM86" s="165"/>
      <c r="AN86" s="165"/>
    </row>
    <row r="87" spans="1:40" s="303" customFormat="1" hidden="1">
      <c r="N87" s="304"/>
      <c r="O87" s="304"/>
      <c r="S87" s="304"/>
      <c r="AJ87" s="210"/>
      <c r="AK87" s="164"/>
      <c r="AL87" s="164"/>
      <c r="AM87" s="165"/>
      <c r="AN87" s="165"/>
    </row>
    <row r="88" spans="1:40" s="303" customFormat="1" hidden="1">
      <c r="A88" s="794" t="s">
        <v>215</v>
      </c>
      <c r="B88" s="794"/>
      <c r="C88" s="794"/>
      <c r="D88" s="794"/>
      <c r="E88" s="794"/>
      <c r="F88" s="794"/>
      <c r="G88" s="794"/>
      <c r="H88" s="794"/>
      <c r="I88" s="794"/>
      <c r="J88" s="794"/>
      <c r="K88" s="794"/>
      <c r="L88" s="794"/>
      <c r="M88" s="794"/>
      <c r="N88" s="794"/>
      <c r="O88" s="794"/>
      <c r="P88" s="794"/>
      <c r="Q88" s="794"/>
      <c r="R88" s="794"/>
      <c r="S88" s="794"/>
      <c r="T88" s="794"/>
      <c r="U88" s="794"/>
      <c r="V88" s="794"/>
      <c r="W88" s="794"/>
      <c r="X88" s="794"/>
      <c r="Y88" s="794"/>
      <c r="Z88" s="794"/>
      <c r="AA88" s="794"/>
      <c r="AB88" s="794"/>
      <c r="AC88" s="794"/>
      <c r="AD88" s="794"/>
      <c r="AE88" s="794"/>
      <c r="AF88" s="794"/>
      <c r="AG88" s="794"/>
      <c r="AH88" s="794"/>
      <c r="AI88" s="794"/>
      <c r="AJ88" s="210"/>
      <c r="AK88" s="164"/>
      <c r="AL88" s="164"/>
      <c r="AM88" s="165"/>
      <c r="AN88" s="165"/>
    </row>
    <row r="89" spans="1:40" s="303" customFormat="1" hidden="1">
      <c r="N89" s="304"/>
      <c r="O89" s="304"/>
      <c r="S89" s="304"/>
      <c r="AJ89" s="210"/>
      <c r="AK89" s="164"/>
      <c r="AL89" s="164"/>
      <c r="AM89" s="165"/>
      <c r="AN89" s="165"/>
    </row>
    <row r="90" spans="1:40" s="303" customFormat="1" hidden="1">
      <c r="A90" s="706" t="s">
        <v>196</v>
      </c>
      <c r="B90" s="706"/>
      <c r="C90" s="706"/>
      <c r="D90" s="706"/>
      <c r="E90" s="706"/>
      <c r="F90" s="706"/>
      <c r="G90" s="706"/>
      <c r="H90" s="706"/>
      <c r="I90" s="706"/>
      <c r="J90" s="706"/>
      <c r="K90" s="706"/>
      <c r="L90" s="706"/>
      <c r="M90" s="706"/>
      <c r="N90" s="706"/>
      <c r="O90" s="706"/>
      <c r="P90" s="706"/>
      <c r="Q90" s="706"/>
      <c r="R90" s="706"/>
      <c r="S90" s="706"/>
      <c r="T90" s="706"/>
      <c r="U90" s="706"/>
      <c r="V90" s="706"/>
      <c r="W90" s="706"/>
      <c r="X90" s="706"/>
      <c r="Y90" s="706"/>
      <c r="Z90" s="706"/>
      <c r="AA90" s="706"/>
      <c r="AB90" s="706"/>
      <c r="AC90" s="706"/>
      <c r="AD90" s="706"/>
      <c r="AE90" s="706"/>
      <c r="AF90" s="706"/>
      <c r="AG90" s="706"/>
      <c r="AH90" s="706"/>
      <c r="AI90" s="706"/>
      <c r="AJ90" s="210"/>
      <c r="AK90" s="164"/>
      <c r="AL90" s="164"/>
      <c r="AM90" s="165"/>
      <c r="AN90" s="165"/>
    </row>
    <row r="91" spans="1:40" s="303" customFormat="1" hidden="1">
      <c r="N91" s="304"/>
      <c r="O91" s="304"/>
      <c r="S91" s="304"/>
      <c r="AJ91" s="210" t="s">
        <v>155</v>
      </c>
      <c r="AK91" s="164"/>
      <c r="AL91" s="164"/>
      <c r="AM91" s="165"/>
      <c r="AN91" s="165"/>
    </row>
    <row r="92" spans="1:40" s="303" customFormat="1" hidden="1">
      <c r="A92" s="303" t="s">
        <v>197</v>
      </c>
      <c r="B92" s="796">
        <f>AJ92</f>
        <v>1</v>
      </c>
      <c r="C92" s="796"/>
      <c r="D92" s="706" t="s">
        <v>2</v>
      </c>
      <c r="E92" s="706"/>
      <c r="N92" s="304"/>
      <c r="O92" s="304"/>
      <c r="S92" s="304"/>
      <c r="AJ92" s="210">
        <v>1</v>
      </c>
      <c r="AK92" s="164"/>
      <c r="AL92" s="164"/>
      <c r="AM92" s="165"/>
      <c r="AN92" s="165"/>
    </row>
    <row r="93" spans="1:40" s="303" customFormat="1" hidden="1">
      <c r="N93" s="304"/>
      <c r="O93" s="304"/>
      <c r="S93" s="304"/>
      <c r="AJ93" s="209"/>
      <c r="AK93" s="164"/>
      <c r="AL93" s="164"/>
      <c r="AM93" s="165"/>
      <c r="AN93" s="165"/>
    </row>
    <row r="94" spans="1:40" s="303" customFormat="1" hidden="1">
      <c r="N94" s="304"/>
      <c r="O94" s="304"/>
      <c r="S94" s="304"/>
      <c r="AJ94" s="209"/>
      <c r="AK94" s="164"/>
      <c r="AL94" s="164"/>
      <c r="AM94" s="165"/>
      <c r="AN94" s="165"/>
    </row>
    <row r="95" spans="1:40">
      <c r="A95" s="755" t="s">
        <v>142</v>
      </c>
      <c r="B95" s="756"/>
      <c r="C95" s="756"/>
      <c r="D95" s="756"/>
      <c r="E95" s="756"/>
      <c r="F95" s="756"/>
      <c r="G95" s="756"/>
      <c r="H95" s="756"/>
      <c r="I95" s="756"/>
      <c r="J95" s="756"/>
      <c r="K95" s="756"/>
      <c r="L95" s="756"/>
      <c r="M95" s="756"/>
      <c r="N95" s="756"/>
      <c r="O95" s="756"/>
      <c r="P95" s="756"/>
      <c r="Q95" s="756"/>
      <c r="R95" s="756"/>
      <c r="S95" s="756"/>
      <c r="T95" s="756"/>
      <c r="U95" s="756"/>
      <c r="V95" s="756"/>
      <c r="W95" s="756"/>
      <c r="X95" s="756"/>
      <c r="Y95" s="756"/>
      <c r="Z95" s="756"/>
      <c r="AA95" s="756"/>
      <c r="AB95" s="756"/>
      <c r="AC95" s="756"/>
      <c r="AD95" s="756"/>
      <c r="AE95" s="756"/>
      <c r="AF95" s="756"/>
      <c r="AG95" s="756"/>
      <c r="AH95" s="756"/>
      <c r="AI95" s="757"/>
      <c r="AJ95" s="312"/>
      <c r="AK95" s="141"/>
      <c r="AL95" s="141"/>
      <c r="AM95" s="310"/>
      <c r="AN95" s="310"/>
    </row>
    <row r="96" spans="1:40">
      <c r="AJ96" s="312"/>
      <c r="AK96" s="141"/>
      <c r="AL96" s="141"/>
      <c r="AM96" s="310"/>
      <c r="AN96" s="310"/>
    </row>
    <row r="97" spans="1:40">
      <c r="A97" s="763" t="s">
        <v>223</v>
      </c>
      <c r="B97" s="763"/>
      <c r="C97" s="763"/>
      <c r="D97" s="763"/>
      <c r="E97" s="763"/>
      <c r="F97" s="763"/>
      <c r="G97" s="763"/>
      <c r="H97" s="763"/>
      <c r="I97" s="763"/>
      <c r="J97" s="763"/>
      <c r="K97" s="763"/>
      <c r="L97" s="763"/>
      <c r="M97" s="763"/>
      <c r="N97" s="763"/>
      <c r="O97" s="763"/>
      <c r="P97" s="763"/>
      <c r="Q97" s="763"/>
      <c r="R97" s="763"/>
      <c r="S97" s="763"/>
      <c r="T97" s="763"/>
      <c r="U97" s="763"/>
      <c r="V97" s="763"/>
      <c r="W97" s="763"/>
      <c r="X97" s="763"/>
      <c r="Y97" s="763"/>
      <c r="Z97" s="763"/>
      <c r="AA97" s="763"/>
      <c r="AB97" s="763"/>
      <c r="AC97" s="763"/>
      <c r="AD97" s="763"/>
      <c r="AE97" s="763"/>
      <c r="AF97" s="763"/>
      <c r="AG97" s="763"/>
      <c r="AH97" s="763"/>
      <c r="AI97" s="763"/>
      <c r="AJ97" s="312"/>
      <c r="AK97" s="141"/>
      <c r="AL97" s="141"/>
      <c r="AM97" s="310"/>
      <c r="AN97" s="310"/>
    </row>
    <row r="98" spans="1:40">
      <c r="AJ98" s="312"/>
      <c r="AK98" s="141"/>
      <c r="AL98" s="141"/>
      <c r="AM98" s="310"/>
      <c r="AN98" s="310"/>
    </row>
    <row r="99" spans="1:40">
      <c r="A99" s="764" t="s">
        <v>144</v>
      </c>
      <c r="B99" s="764"/>
      <c r="C99" s="764"/>
      <c r="D99" s="764"/>
      <c r="E99" s="764"/>
      <c r="F99" s="764"/>
      <c r="G99" s="764"/>
      <c r="H99" s="764"/>
      <c r="I99" s="764"/>
      <c r="J99" s="764"/>
      <c r="K99" s="764"/>
      <c r="L99" s="764"/>
      <c r="M99" s="764"/>
      <c r="N99" s="764"/>
      <c r="O99" s="764"/>
      <c r="P99" s="764"/>
      <c r="Q99" s="764"/>
      <c r="R99" s="764"/>
      <c r="S99" s="764"/>
      <c r="T99" s="764"/>
      <c r="U99" s="764"/>
      <c r="V99" s="764"/>
      <c r="W99" s="764"/>
      <c r="X99" s="764"/>
      <c r="Y99" s="764"/>
      <c r="Z99" s="764"/>
      <c r="AA99" s="764"/>
      <c r="AB99" s="764"/>
      <c r="AC99" s="764"/>
      <c r="AD99" s="764"/>
      <c r="AE99" s="764"/>
      <c r="AF99" s="764"/>
      <c r="AG99" s="764"/>
      <c r="AH99" s="764"/>
      <c r="AI99" s="764"/>
      <c r="AJ99" s="312"/>
      <c r="AK99" s="141"/>
      <c r="AL99" s="141"/>
      <c r="AM99" s="310"/>
      <c r="AN99" s="310"/>
    </row>
    <row r="100" spans="1:40">
      <c r="AJ100" s="312" t="s">
        <v>145</v>
      </c>
      <c r="AK100" s="141" t="s">
        <v>146</v>
      </c>
      <c r="AL100" s="141" t="s">
        <v>147</v>
      </c>
      <c r="AM100" s="310"/>
      <c r="AN100" s="310"/>
    </row>
    <row r="101" spans="1:40">
      <c r="A101" s="306" t="s">
        <v>113</v>
      </c>
      <c r="B101" s="766">
        <f>B26</f>
        <v>100</v>
      </c>
      <c r="C101" s="766"/>
      <c r="D101" s="766"/>
      <c r="E101" s="306" t="s">
        <v>1</v>
      </c>
      <c r="F101" s="313" t="s">
        <v>114</v>
      </c>
      <c r="G101" s="766">
        <f>G26</f>
        <v>7</v>
      </c>
      <c r="H101" s="766"/>
      <c r="I101" s="306" t="s">
        <v>1</v>
      </c>
      <c r="J101" s="313" t="s">
        <v>139</v>
      </c>
      <c r="K101" s="68" t="s">
        <v>126</v>
      </c>
      <c r="L101" s="766">
        <f>AJ101*AK101</f>
        <v>0</v>
      </c>
      <c r="M101" s="766"/>
      <c r="N101" s="305" t="s">
        <v>0</v>
      </c>
      <c r="O101" s="305" t="s">
        <v>114</v>
      </c>
      <c r="P101" s="766">
        <f>AL101</f>
        <v>0</v>
      </c>
      <c r="Q101" s="766"/>
      <c r="R101" s="306" t="s">
        <v>128</v>
      </c>
      <c r="AJ101" s="312">
        <v>0</v>
      </c>
      <c r="AK101" s="141">
        <v>0</v>
      </c>
      <c r="AL101" s="141">
        <v>0</v>
      </c>
      <c r="AM101" s="310"/>
      <c r="AN101" s="310"/>
    </row>
    <row r="102" spans="1:40">
      <c r="A102" s="306" t="s">
        <v>113</v>
      </c>
      <c r="B102" s="766">
        <f>(B101*G101)-(L101*P101)</f>
        <v>700</v>
      </c>
      <c r="C102" s="766"/>
      <c r="D102" s="766"/>
      <c r="E102" s="306" t="s">
        <v>0</v>
      </c>
      <c r="AJ102" s="312"/>
      <c r="AK102" s="141"/>
      <c r="AL102" s="141"/>
      <c r="AM102" s="310"/>
      <c r="AN102" s="310"/>
    </row>
    <row r="103" spans="1:40">
      <c r="AJ103" s="312"/>
      <c r="AK103" s="141"/>
      <c r="AL103" s="141"/>
      <c r="AM103" s="310"/>
      <c r="AN103" s="310"/>
    </row>
    <row r="104" spans="1:40" ht="31.5" customHeight="1">
      <c r="A104" s="773" t="s">
        <v>143</v>
      </c>
      <c r="B104" s="773"/>
      <c r="C104" s="773"/>
      <c r="D104" s="773"/>
      <c r="E104" s="773"/>
      <c r="F104" s="773"/>
      <c r="G104" s="773"/>
      <c r="H104" s="773"/>
      <c r="I104" s="773"/>
      <c r="J104" s="773"/>
      <c r="K104" s="773"/>
      <c r="L104" s="773"/>
      <c r="M104" s="773"/>
      <c r="N104" s="773"/>
      <c r="O104" s="773"/>
      <c r="P104" s="773"/>
      <c r="Q104" s="773"/>
      <c r="R104" s="773"/>
      <c r="S104" s="773"/>
      <c r="T104" s="773"/>
      <c r="U104" s="773"/>
      <c r="V104" s="773"/>
      <c r="W104" s="773"/>
      <c r="X104" s="773"/>
      <c r="Y104" s="773"/>
      <c r="Z104" s="773"/>
      <c r="AA104" s="773"/>
      <c r="AB104" s="773"/>
      <c r="AC104" s="773"/>
      <c r="AD104" s="773"/>
      <c r="AE104" s="773"/>
      <c r="AF104" s="773"/>
      <c r="AG104" s="773"/>
      <c r="AH104" s="773"/>
      <c r="AI104" s="773"/>
      <c r="AJ104" s="312"/>
      <c r="AK104" s="141"/>
      <c r="AL104" s="141"/>
      <c r="AM104" s="310"/>
      <c r="AN104" s="310"/>
    </row>
    <row r="105" spans="1:40">
      <c r="AJ105" s="312"/>
      <c r="AK105" s="141"/>
      <c r="AL105" s="141"/>
      <c r="AM105" s="310"/>
      <c r="AN105" s="310"/>
    </row>
    <row r="106" spans="1:40">
      <c r="A106" s="764" t="s">
        <v>144</v>
      </c>
      <c r="B106" s="764"/>
      <c r="C106" s="764"/>
      <c r="D106" s="764"/>
      <c r="E106" s="764"/>
      <c r="F106" s="764"/>
      <c r="G106" s="764"/>
      <c r="H106" s="764"/>
      <c r="I106" s="764"/>
      <c r="J106" s="764"/>
      <c r="K106" s="764"/>
      <c r="L106" s="764"/>
      <c r="M106" s="764"/>
      <c r="N106" s="764"/>
      <c r="O106" s="764"/>
      <c r="P106" s="764"/>
      <c r="Q106" s="764"/>
      <c r="R106" s="764"/>
      <c r="S106" s="764"/>
      <c r="T106" s="764"/>
      <c r="U106" s="764"/>
      <c r="V106" s="764"/>
      <c r="W106" s="764"/>
      <c r="X106" s="764"/>
      <c r="Y106" s="764"/>
      <c r="Z106" s="764"/>
      <c r="AA106" s="764"/>
      <c r="AB106" s="764"/>
      <c r="AC106" s="764"/>
      <c r="AD106" s="764"/>
      <c r="AE106" s="764"/>
      <c r="AF106" s="764"/>
      <c r="AG106" s="764"/>
      <c r="AH106" s="764"/>
      <c r="AI106" s="764"/>
      <c r="AJ106" s="312"/>
      <c r="AK106" s="141"/>
      <c r="AL106" s="141"/>
      <c r="AM106" s="310"/>
      <c r="AN106" s="310"/>
    </row>
    <row r="107" spans="1:40">
      <c r="AJ107" s="312" t="s">
        <v>145</v>
      </c>
      <c r="AK107" s="141" t="s">
        <v>146</v>
      </c>
      <c r="AL107" s="141" t="s">
        <v>147</v>
      </c>
      <c r="AM107" s="310"/>
      <c r="AN107" s="310"/>
    </row>
    <row r="108" spans="1:40">
      <c r="A108" s="306" t="s">
        <v>113</v>
      </c>
      <c r="B108" s="766">
        <f>B26</f>
        <v>100</v>
      </c>
      <c r="C108" s="766"/>
      <c r="D108" s="766"/>
      <c r="E108" s="306" t="s">
        <v>1</v>
      </c>
      <c r="F108" s="313" t="s">
        <v>114</v>
      </c>
      <c r="G108" s="766">
        <f>G26</f>
        <v>7</v>
      </c>
      <c r="H108" s="766"/>
      <c r="I108" s="306" t="s">
        <v>1</v>
      </c>
      <c r="J108" s="313" t="s">
        <v>139</v>
      </c>
      <c r="K108" s="68" t="s">
        <v>126</v>
      </c>
      <c r="L108" s="766">
        <f>AJ108*AK108</f>
        <v>0</v>
      </c>
      <c r="M108" s="766"/>
      <c r="N108" s="305" t="s">
        <v>0</v>
      </c>
      <c r="O108" s="305" t="s">
        <v>114</v>
      </c>
      <c r="P108" s="766">
        <f>AL108</f>
        <v>0</v>
      </c>
      <c r="Q108" s="766"/>
      <c r="R108" s="306" t="s">
        <v>128</v>
      </c>
      <c r="AJ108" s="312">
        <v>0</v>
      </c>
      <c r="AK108" s="141">
        <v>0</v>
      </c>
      <c r="AL108" s="141">
        <v>0</v>
      </c>
      <c r="AM108" s="310"/>
      <c r="AN108" s="310"/>
    </row>
    <row r="109" spans="1:40">
      <c r="A109" s="306" t="s">
        <v>113</v>
      </c>
      <c r="B109" s="766">
        <f>(B108*G108)-(L108*P108)</f>
        <v>700</v>
      </c>
      <c r="C109" s="766"/>
      <c r="D109" s="766"/>
      <c r="E109" s="306" t="s">
        <v>0</v>
      </c>
      <c r="AJ109" s="312"/>
      <c r="AK109" s="141"/>
      <c r="AL109" s="141"/>
      <c r="AM109" s="310"/>
      <c r="AN109" s="310"/>
    </row>
    <row r="110" spans="1:40">
      <c r="AJ110" s="312"/>
      <c r="AK110" s="141"/>
      <c r="AL110" s="141"/>
      <c r="AM110" s="310"/>
      <c r="AN110" s="310"/>
    </row>
    <row r="111" spans="1:40">
      <c r="AJ111" s="312"/>
      <c r="AK111" s="141"/>
      <c r="AL111" s="141"/>
      <c r="AM111" s="310"/>
      <c r="AN111" s="310"/>
    </row>
    <row r="112" spans="1:40">
      <c r="A112" s="773" t="s">
        <v>148</v>
      </c>
      <c r="B112" s="773"/>
      <c r="C112" s="773"/>
      <c r="D112" s="773"/>
      <c r="E112" s="773"/>
      <c r="F112" s="773"/>
      <c r="G112" s="773"/>
      <c r="H112" s="773"/>
      <c r="I112" s="773"/>
      <c r="J112" s="773"/>
      <c r="K112" s="773"/>
      <c r="L112" s="773"/>
      <c r="M112" s="773"/>
      <c r="N112" s="773"/>
      <c r="O112" s="773"/>
      <c r="P112" s="773"/>
      <c r="Q112" s="773"/>
      <c r="R112" s="773"/>
      <c r="S112" s="773"/>
      <c r="T112" s="773"/>
      <c r="U112" s="773"/>
      <c r="V112" s="773"/>
      <c r="W112" s="773"/>
      <c r="X112" s="773"/>
      <c r="Y112" s="773"/>
      <c r="Z112" s="773"/>
      <c r="AA112" s="773"/>
      <c r="AB112" s="773"/>
      <c r="AC112" s="773"/>
      <c r="AD112" s="773"/>
      <c r="AE112" s="773"/>
      <c r="AF112" s="773"/>
      <c r="AG112" s="773"/>
      <c r="AH112" s="773"/>
      <c r="AI112" s="773"/>
      <c r="AJ112" s="312"/>
      <c r="AK112" s="141"/>
      <c r="AL112" s="141"/>
      <c r="AM112" s="310"/>
      <c r="AN112" s="310"/>
    </row>
    <row r="113" spans="1:40">
      <c r="AJ113" s="312"/>
      <c r="AK113" s="141"/>
      <c r="AL113" s="141"/>
      <c r="AM113" s="310"/>
      <c r="AN113" s="310"/>
    </row>
    <row r="114" spans="1:40">
      <c r="A114" s="764" t="s">
        <v>173</v>
      </c>
      <c r="B114" s="764"/>
      <c r="C114" s="764"/>
      <c r="D114" s="764"/>
      <c r="E114" s="764"/>
      <c r="F114" s="764"/>
      <c r="G114" s="764"/>
      <c r="H114" s="764"/>
      <c r="I114" s="764"/>
      <c r="J114" s="764"/>
      <c r="K114" s="764"/>
      <c r="L114" s="764"/>
      <c r="M114" s="764"/>
      <c r="N114" s="764"/>
      <c r="O114" s="764"/>
      <c r="P114" s="764"/>
      <c r="Q114" s="764"/>
      <c r="R114" s="764"/>
      <c r="S114" s="764"/>
      <c r="T114" s="764"/>
      <c r="U114" s="764"/>
      <c r="V114" s="764"/>
      <c r="W114" s="764"/>
      <c r="X114" s="764"/>
      <c r="Y114" s="764"/>
      <c r="Z114" s="764"/>
      <c r="AA114" s="764"/>
      <c r="AB114" s="764"/>
      <c r="AC114" s="764"/>
      <c r="AD114" s="764"/>
      <c r="AE114" s="764"/>
      <c r="AF114" s="764"/>
      <c r="AG114" s="764"/>
      <c r="AH114" s="764"/>
      <c r="AI114" s="764"/>
      <c r="AJ114" s="312"/>
      <c r="AK114" s="141"/>
      <c r="AL114" s="141"/>
      <c r="AM114" s="310"/>
      <c r="AN114" s="310"/>
    </row>
    <row r="115" spans="1:40">
      <c r="A115" s="764" t="s">
        <v>174</v>
      </c>
      <c r="B115" s="764"/>
      <c r="C115" s="764"/>
      <c r="D115" s="764"/>
      <c r="E115" s="764"/>
      <c r="F115" s="764"/>
      <c r="G115" s="764"/>
      <c r="H115" s="764"/>
      <c r="I115" s="764"/>
      <c r="J115" s="764"/>
      <c r="K115" s="764"/>
      <c r="L115" s="764"/>
      <c r="M115" s="764"/>
      <c r="N115" s="764"/>
      <c r="O115" s="764"/>
      <c r="P115" s="764"/>
      <c r="Q115" s="764"/>
      <c r="R115" s="764"/>
      <c r="S115" s="764"/>
      <c r="T115" s="764"/>
      <c r="U115" s="764"/>
      <c r="V115" s="764"/>
      <c r="W115" s="764"/>
      <c r="X115" s="764"/>
      <c r="Y115" s="764"/>
      <c r="Z115" s="764"/>
      <c r="AA115" s="764"/>
      <c r="AB115" s="764"/>
      <c r="AC115" s="764"/>
      <c r="AD115" s="764"/>
      <c r="AE115" s="764"/>
      <c r="AF115" s="764"/>
      <c r="AG115" s="764"/>
      <c r="AH115" s="764"/>
      <c r="AI115" s="764"/>
      <c r="AJ115" s="312"/>
      <c r="AK115" s="141"/>
      <c r="AL115" s="141"/>
      <c r="AM115" s="310"/>
      <c r="AN115" s="310"/>
    </row>
    <row r="116" spans="1:40">
      <c r="AJ116" s="792" t="s">
        <v>149</v>
      </c>
      <c r="AK116" s="792"/>
      <c r="AL116" s="141"/>
      <c r="AM116" s="793" t="s">
        <v>150</v>
      </c>
      <c r="AN116" s="793"/>
    </row>
    <row r="117" spans="1:40">
      <c r="A117" s="306" t="s">
        <v>151</v>
      </c>
      <c r="B117" s="766">
        <f>B26</f>
        <v>100</v>
      </c>
      <c r="C117" s="766"/>
      <c r="D117" s="766"/>
      <c r="E117" s="306" t="s">
        <v>1</v>
      </c>
      <c r="F117" s="313" t="s">
        <v>114</v>
      </c>
      <c r="G117" s="762">
        <v>2</v>
      </c>
      <c r="H117" s="762"/>
      <c r="I117" s="313" t="s">
        <v>139</v>
      </c>
      <c r="J117" s="68" t="s">
        <v>126</v>
      </c>
      <c r="K117" s="766">
        <f>G26</f>
        <v>7</v>
      </c>
      <c r="L117" s="766"/>
      <c r="M117" s="306" t="s">
        <v>1</v>
      </c>
      <c r="N117" s="311" t="s">
        <v>114</v>
      </c>
      <c r="O117" s="766">
        <f>AJ117</f>
        <v>1</v>
      </c>
      <c r="P117" s="766"/>
      <c r="Q117" s="306" t="s">
        <v>128</v>
      </c>
      <c r="R117" s="313" t="s">
        <v>127</v>
      </c>
      <c r="S117" s="766">
        <f>G108*AM117</f>
        <v>21</v>
      </c>
      <c r="T117" s="766"/>
      <c r="AJ117" s="312">
        <v>1</v>
      </c>
      <c r="AK117" s="141"/>
      <c r="AL117" s="141"/>
      <c r="AM117" s="141">
        <v>3</v>
      </c>
      <c r="AN117" s="310"/>
    </row>
    <row r="118" spans="1:40">
      <c r="A118" s="306" t="s">
        <v>151</v>
      </c>
      <c r="B118" s="766">
        <f>(B117*G117)-(K117*O117)+S117</f>
        <v>214</v>
      </c>
      <c r="C118" s="766"/>
      <c r="D118" s="766"/>
      <c r="E118" s="306" t="s">
        <v>1</v>
      </c>
      <c r="AJ118" s="312"/>
      <c r="AK118" s="141"/>
      <c r="AL118" s="141"/>
      <c r="AM118" s="310"/>
      <c r="AN118" s="310"/>
    </row>
    <row r="119" spans="1:40">
      <c r="N119" s="151"/>
      <c r="O119" s="151"/>
      <c r="AJ119" s="312"/>
      <c r="AK119" s="141"/>
      <c r="AL119" s="141"/>
      <c r="AM119" s="310"/>
      <c r="AN119" s="310"/>
    </row>
    <row r="120" spans="1:40">
      <c r="AJ120" s="312"/>
      <c r="AK120" s="141"/>
      <c r="AL120" s="141"/>
      <c r="AM120" s="310"/>
      <c r="AN120" s="310"/>
    </row>
    <row r="121" spans="1:40">
      <c r="A121" s="763" t="s">
        <v>166</v>
      </c>
      <c r="B121" s="763"/>
      <c r="C121" s="763"/>
      <c r="D121" s="763"/>
      <c r="E121" s="763"/>
      <c r="F121" s="763"/>
      <c r="G121" s="763"/>
      <c r="H121" s="763"/>
      <c r="I121" s="763"/>
      <c r="J121" s="763"/>
      <c r="K121" s="763"/>
      <c r="L121" s="763"/>
      <c r="M121" s="763"/>
      <c r="N121" s="763"/>
      <c r="O121" s="763"/>
      <c r="P121" s="763"/>
      <c r="Q121" s="763"/>
      <c r="R121" s="763"/>
      <c r="S121" s="763"/>
      <c r="T121" s="763"/>
      <c r="U121" s="763"/>
      <c r="V121" s="763"/>
      <c r="W121" s="763"/>
      <c r="X121" s="763"/>
      <c r="Y121" s="763"/>
      <c r="Z121" s="763"/>
      <c r="AA121" s="763"/>
      <c r="AB121" s="763"/>
      <c r="AC121" s="763"/>
      <c r="AD121" s="763"/>
      <c r="AE121" s="763"/>
      <c r="AF121" s="763"/>
      <c r="AG121" s="763"/>
      <c r="AH121" s="763"/>
      <c r="AI121" s="763"/>
      <c r="AJ121" s="312"/>
      <c r="AK121" s="141"/>
      <c r="AL121" s="141"/>
      <c r="AM121" s="310"/>
      <c r="AN121" s="310"/>
    </row>
    <row r="122" spans="1:40">
      <c r="AJ122" s="312"/>
      <c r="AK122" s="141"/>
      <c r="AL122" s="141"/>
      <c r="AM122" s="310"/>
      <c r="AN122" s="310"/>
    </row>
    <row r="123" spans="1:40">
      <c r="A123" s="764" t="s">
        <v>266</v>
      </c>
      <c r="B123" s="764"/>
      <c r="C123" s="764"/>
      <c r="D123" s="764"/>
      <c r="E123" s="764"/>
      <c r="F123" s="764"/>
      <c r="G123" s="764"/>
      <c r="H123" s="764"/>
      <c r="I123" s="764"/>
      <c r="J123" s="764"/>
      <c r="K123" s="764"/>
      <c r="L123" s="764"/>
      <c r="M123" s="764"/>
      <c r="N123" s="764"/>
      <c r="O123" s="764"/>
      <c r="P123" s="764"/>
      <c r="Q123" s="764"/>
      <c r="R123" s="764"/>
      <c r="S123" s="764"/>
      <c r="T123" s="764"/>
      <c r="U123" s="764"/>
      <c r="V123" s="764"/>
      <c r="W123" s="764"/>
      <c r="X123" s="764"/>
      <c r="Y123" s="764"/>
      <c r="Z123" s="764"/>
      <c r="AA123" s="764"/>
      <c r="AB123" s="764"/>
      <c r="AC123" s="764"/>
      <c r="AD123" s="764"/>
      <c r="AE123" s="764"/>
      <c r="AF123" s="764"/>
      <c r="AG123" s="764"/>
      <c r="AH123" s="764"/>
      <c r="AI123" s="764"/>
      <c r="AJ123" s="312"/>
      <c r="AK123" s="141"/>
      <c r="AL123" s="141"/>
      <c r="AM123" s="310"/>
      <c r="AN123" s="310"/>
    </row>
    <row r="124" spans="1:40">
      <c r="A124" s="764" t="s">
        <v>267</v>
      </c>
      <c r="B124" s="764"/>
      <c r="C124" s="764"/>
      <c r="D124" s="764"/>
      <c r="E124" s="764"/>
      <c r="F124" s="764"/>
      <c r="G124" s="764"/>
      <c r="H124" s="764"/>
      <c r="I124" s="764"/>
      <c r="J124" s="764"/>
      <c r="K124" s="764"/>
      <c r="L124" s="764"/>
      <c r="M124" s="764"/>
      <c r="N124" s="764"/>
      <c r="O124" s="764"/>
      <c r="P124" s="764"/>
      <c r="Q124" s="764"/>
      <c r="R124" s="764"/>
      <c r="S124" s="764"/>
      <c r="T124" s="764"/>
      <c r="U124" s="764"/>
      <c r="V124" s="764"/>
      <c r="W124" s="764"/>
      <c r="X124" s="764"/>
      <c r="Y124" s="764"/>
      <c r="Z124" s="764"/>
      <c r="AA124" s="764"/>
      <c r="AB124" s="764"/>
      <c r="AC124" s="764"/>
      <c r="AD124" s="764"/>
      <c r="AE124" s="764"/>
      <c r="AF124" s="764"/>
      <c r="AG124" s="764"/>
      <c r="AH124" s="764"/>
      <c r="AI124" s="764"/>
      <c r="AJ124" s="312"/>
      <c r="AK124" s="141"/>
      <c r="AL124" s="141"/>
      <c r="AM124" s="310"/>
      <c r="AN124" s="310"/>
    </row>
    <row r="125" spans="1:40">
      <c r="AJ125" s="312"/>
      <c r="AK125" s="141"/>
      <c r="AL125" s="141"/>
      <c r="AM125" s="310"/>
      <c r="AN125" s="310"/>
    </row>
    <row r="126" spans="1:40">
      <c r="A126" s="306" t="s">
        <v>152</v>
      </c>
      <c r="B126" s="766">
        <f>B117</f>
        <v>100</v>
      </c>
      <c r="C126" s="764"/>
      <c r="D126" s="764"/>
      <c r="E126" s="306" t="s">
        <v>1</v>
      </c>
      <c r="F126" s="313" t="s">
        <v>114</v>
      </c>
      <c r="G126" s="766">
        <f>K26</f>
        <v>1.5</v>
      </c>
      <c r="H126" s="764"/>
      <c r="I126" s="306" t="s">
        <v>1</v>
      </c>
      <c r="J126" s="313" t="s">
        <v>114</v>
      </c>
      <c r="K126" s="766">
        <v>2</v>
      </c>
      <c r="L126" s="766"/>
      <c r="M126" s="313" t="s">
        <v>139</v>
      </c>
      <c r="N126" s="309" t="s">
        <v>126</v>
      </c>
      <c r="O126" s="766">
        <f>G108</f>
        <v>7</v>
      </c>
      <c r="P126" s="766"/>
      <c r="Q126" s="306" t="s">
        <v>1</v>
      </c>
      <c r="R126" s="313" t="s">
        <v>114</v>
      </c>
      <c r="S126" s="766">
        <f>K26</f>
        <v>1.5</v>
      </c>
      <c r="T126" s="766"/>
      <c r="U126" s="306" t="s">
        <v>1</v>
      </c>
      <c r="V126" s="313" t="s">
        <v>114</v>
      </c>
      <c r="W126" s="766">
        <f>AJ117</f>
        <v>1</v>
      </c>
      <c r="X126" s="764"/>
      <c r="Y126" s="306" t="s">
        <v>128</v>
      </c>
      <c r="Z126" s="313" t="s">
        <v>139</v>
      </c>
      <c r="AA126" s="313" t="s">
        <v>126</v>
      </c>
      <c r="AB126" s="183">
        <f>AJ134</f>
        <v>6</v>
      </c>
      <c r="AC126" s="313" t="s">
        <v>114</v>
      </c>
      <c r="AD126" s="765">
        <v>10.65</v>
      </c>
      <c r="AE126" s="765"/>
      <c r="AF126" s="313" t="s">
        <v>128</v>
      </c>
      <c r="AG126" s="313"/>
      <c r="AH126" s="313"/>
      <c r="AI126" s="313"/>
      <c r="AJ126" s="312"/>
      <c r="AK126" s="141"/>
      <c r="AL126" s="141"/>
      <c r="AM126" s="310"/>
      <c r="AN126" s="310"/>
    </row>
    <row r="127" spans="1:40">
      <c r="A127" s="306" t="s">
        <v>113</v>
      </c>
      <c r="B127" s="797">
        <f>(B126*G126*K126)-(O126*S126*W126)-(AB126*AD126)</f>
        <v>225.6</v>
      </c>
      <c r="C127" s="797"/>
      <c r="D127" s="797"/>
      <c r="E127" s="306" t="s">
        <v>0</v>
      </c>
      <c r="AJ127" s="312"/>
      <c r="AK127" s="141"/>
      <c r="AL127" s="141"/>
      <c r="AM127" s="310"/>
      <c r="AN127" s="310"/>
    </row>
    <row r="128" spans="1:40">
      <c r="AJ128" s="312"/>
      <c r="AK128" s="141"/>
      <c r="AL128" s="141"/>
      <c r="AM128" s="310"/>
      <c r="AN128" s="310"/>
    </row>
    <row r="129" spans="1:40">
      <c r="AJ129" s="312"/>
      <c r="AK129" s="141"/>
      <c r="AL129" s="141"/>
      <c r="AM129" s="310"/>
      <c r="AN129" s="310"/>
    </row>
    <row r="130" spans="1:40" ht="31.5" customHeight="1">
      <c r="A130" s="773" t="s">
        <v>153</v>
      </c>
      <c r="B130" s="773"/>
      <c r="C130" s="773"/>
      <c r="D130" s="773"/>
      <c r="E130" s="773"/>
      <c r="F130" s="773"/>
      <c r="G130" s="773"/>
      <c r="H130" s="773"/>
      <c r="I130" s="773"/>
      <c r="J130" s="773"/>
      <c r="K130" s="773"/>
      <c r="L130" s="773"/>
      <c r="M130" s="773"/>
      <c r="N130" s="773"/>
      <c r="O130" s="773"/>
      <c r="P130" s="773"/>
      <c r="Q130" s="773"/>
      <c r="R130" s="773"/>
      <c r="S130" s="773"/>
      <c r="T130" s="773"/>
      <c r="U130" s="773"/>
      <c r="V130" s="773"/>
      <c r="W130" s="773"/>
      <c r="X130" s="773"/>
      <c r="Y130" s="773"/>
      <c r="Z130" s="773"/>
      <c r="AA130" s="773"/>
      <c r="AB130" s="773"/>
      <c r="AC130" s="773"/>
      <c r="AD130" s="773"/>
      <c r="AE130" s="773"/>
      <c r="AF130" s="773"/>
      <c r="AG130" s="773"/>
      <c r="AH130" s="773"/>
      <c r="AI130" s="773"/>
      <c r="AJ130" s="312"/>
      <c r="AK130" s="141"/>
      <c r="AL130" s="141"/>
      <c r="AM130" s="310"/>
      <c r="AN130" s="310"/>
    </row>
    <row r="131" spans="1:40">
      <c r="AJ131" s="312"/>
      <c r="AK131" s="141"/>
      <c r="AL131" s="141"/>
      <c r="AM131" s="310"/>
      <c r="AN131" s="310"/>
    </row>
    <row r="132" spans="1:40">
      <c r="A132" s="764" t="s">
        <v>154</v>
      </c>
      <c r="B132" s="764"/>
      <c r="C132" s="764"/>
      <c r="D132" s="764"/>
      <c r="E132" s="764"/>
      <c r="F132" s="764"/>
      <c r="G132" s="764"/>
      <c r="H132" s="764"/>
      <c r="I132" s="764"/>
      <c r="J132" s="764"/>
      <c r="K132" s="764"/>
      <c r="L132" s="764"/>
      <c r="M132" s="764"/>
      <c r="N132" s="764"/>
      <c r="O132" s="764"/>
      <c r="P132" s="764"/>
      <c r="Q132" s="764"/>
      <c r="R132" s="764"/>
      <c r="S132" s="764"/>
      <c r="T132" s="764"/>
      <c r="U132" s="764"/>
      <c r="V132" s="764"/>
      <c r="W132" s="764"/>
      <c r="X132" s="764"/>
      <c r="Y132" s="764"/>
      <c r="Z132" s="764"/>
      <c r="AA132" s="764"/>
      <c r="AB132" s="764"/>
      <c r="AC132" s="764"/>
      <c r="AD132" s="764"/>
      <c r="AE132" s="764"/>
      <c r="AF132" s="764"/>
      <c r="AG132" s="764"/>
      <c r="AH132" s="764"/>
      <c r="AI132" s="764"/>
      <c r="AJ132" s="312"/>
      <c r="AK132" s="141"/>
      <c r="AL132" s="141"/>
      <c r="AM132" s="310"/>
      <c r="AN132" s="310"/>
    </row>
    <row r="133" spans="1:40">
      <c r="AJ133" s="312" t="s">
        <v>155</v>
      </c>
      <c r="AK133" s="141"/>
      <c r="AL133" s="141"/>
      <c r="AM133" s="310"/>
      <c r="AN133" s="310"/>
    </row>
    <row r="134" spans="1:40">
      <c r="A134" s="306" t="s">
        <v>119</v>
      </c>
      <c r="B134" s="766">
        <f>AJ134</f>
        <v>6</v>
      </c>
      <c r="C134" s="766"/>
      <c r="D134" s="764" t="s">
        <v>2</v>
      </c>
      <c r="E134" s="764"/>
      <c r="AJ134" s="312">
        <v>6</v>
      </c>
      <c r="AK134" s="141"/>
      <c r="AL134" s="141"/>
      <c r="AM134" s="310"/>
      <c r="AN134" s="310"/>
    </row>
    <row r="135" spans="1:40">
      <c r="AJ135" s="312"/>
      <c r="AK135" s="141"/>
      <c r="AL135" s="141"/>
      <c r="AM135" s="310"/>
      <c r="AN135" s="310"/>
    </row>
    <row r="136" spans="1:40">
      <c r="AJ136" s="312"/>
      <c r="AK136" s="141"/>
      <c r="AL136" s="141"/>
      <c r="AM136" s="310"/>
      <c r="AN136" s="310"/>
    </row>
    <row r="137" spans="1:40">
      <c r="A137" s="763" t="s">
        <v>156</v>
      </c>
      <c r="B137" s="763"/>
      <c r="C137" s="763"/>
      <c r="D137" s="763"/>
      <c r="E137" s="763"/>
      <c r="F137" s="763"/>
      <c r="G137" s="763"/>
      <c r="H137" s="763"/>
      <c r="I137" s="763"/>
      <c r="J137" s="763"/>
      <c r="K137" s="763"/>
      <c r="L137" s="763"/>
      <c r="M137" s="763"/>
      <c r="N137" s="763"/>
      <c r="O137" s="763"/>
      <c r="P137" s="763"/>
      <c r="Q137" s="763"/>
      <c r="R137" s="763"/>
      <c r="S137" s="763"/>
      <c r="T137" s="763"/>
      <c r="U137" s="763"/>
      <c r="V137" s="763"/>
      <c r="W137" s="763"/>
      <c r="X137" s="763"/>
      <c r="Y137" s="763"/>
      <c r="Z137" s="763"/>
      <c r="AA137" s="763"/>
      <c r="AB137" s="763"/>
      <c r="AC137" s="763"/>
      <c r="AD137" s="763"/>
      <c r="AE137" s="763"/>
      <c r="AF137" s="763"/>
      <c r="AG137" s="763"/>
      <c r="AH137" s="763"/>
      <c r="AI137" s="763"/>
      <c r="AJ137" s="312"/>
      <c r="AK137" s="141"/>
      <c r="AL137" s="141"/>
      <c r="AM137" s="310"/>
      <c r="AN137" s="310"/>
    </row>
    <row r="138" spans="1:40">
      <c r="AJ138" s="312"/>
      <c r="AK138" s="141"/>
      <c r="AL138" s="141"/>
      <c r="AM138" s="310"/>
      <c r="AN138" s="310"/>
    </row>
    <row r="139" spans="1:40">
      <c r="A139" s="764" t="s">
        <v>268</v>
      </c>
      <c r="B139" s="764"/>
      <c r="C139" s="764"/>
      <c r="D139" s="764"/>
      <c r="E139" s="764"/>
      <c r="F139" s="764"/>
      <c r="G139" s="764"/>
      <c r="H139" s="764"/>
      <c r="I139" s="764"/>
      <c r="J139" s="764"/>
      <c r="K139" s="764"/>
      <c r="L139" s="764"/>
      <c r="M139" s="764"/>
      <c r="N139" s="764"/>
      <c r="O139" s="764"/>
      <c r="P139" s="764"/>
      <c r="Q139" s="764"/>
      <c r="R139" s="764"/>
      <c r="S139" s="764"/>
      <c r="T139" s="764"/>
      <c r="U139" s="764"/>
      <c r="V139" s="764"/>
      <c r="W139" s="764"/>
      <c r="X139" s="764"/>
      <c r="Y139" s="764"/>
      <c r="Z139" s="764"/>
      <c r="AA139" s="764"/>
      <c r="AB139" s="764"/>
      <c r="AC139" s="764"/>
      <c r="AD139" s="764"/>
      <c r="AE139" s="764"/>
      <c r="AF139" s="764"/>
      <c r="AG139" s="764"/>
      <c r="AH139" s="764"/>
      <c r="AI139" s="764"/>
      <c r="AJ139" s="312"/>
      <c r="AK139" s="141"/>
      <c r="AL139" s="141"/>
      <c r="AM139" s="310"/>
      <c r="AN139" s="310"/>
    </row>
    <row r="140" spans="1:40">
      <c r="AJ140" s="312"/>
      <c r="AK140" s="141"/>
      <c r="AL140" s="141"/>
      <c r="AM140" s="310"/>
      <c r="AN140" s="310"/>
    </row>
    <row r="141" spans="1:40">
      <c r="A141" s="306" t="s">
        <v>113</v>
      </c>
      <c r="B141" s="306" t="s">
        <v>126</v>
      </c>
      <c r="C141" s="762">
        <f>B118</f>
        <v>214</v>
      </c>
      <c r="D141" s="762"/>
      <c r="E141" s="313" t="s">
        <v>139</v>
      </c>
      <c r="F141" s="762">
        <f>S117</f>
        <v>21</v>
      </c>
      <c r="G141" s="765"/>
      <c r="H141" s="286" t="s">
        <v>128</v>
      </c>
      <c r="I141" s="311" t="s">
        <v>114</v>
      </c>
      <c r="J141" s="306" t="s">
        <v>126</v>
      </c>
      <c r="K141" s="765">
        <v>0.15</v>
      </c>
      <c r="L141" s="765"/>
      <c r="M141" s="311" t="s">
        <v>127</v>
      </c>
      <c r="N141" s="762">
        <v>0.1</v>
      </c>
      <c r="O141" s="762"/>
      <c r="P141" s="313" t="s">
        <v>128</v>
      </c>
      <c r="Q141" s="766"/>
      <c r="R141" s="766"/>
      <c r="AJ141" s="312"/>
      <c r="AK141" s="141"/>
      <c r="AL141" s="141"/>
      <c r="AM141" s="310"/>
      <c r="AN141" s="310"/>
    </row>
    <row r="142" spans="1:40">
      <c r="A142" s="306" t="s">
        <v>113</v>
      </c>
      <c r="B142" s="766">
        <f>(C141-F141)*(K141+N141)</f>
        <v>48.25</v>
      </c>
      <c r="C142" s="766"/>
      <c r="D142" s="766"/>
      <c r="E142" s="306" t="s">
        <v>0</v>
      </c>
      <c r="AJ142" s="312"/>
      <c r="AK142" s="141"/>
      <c r="AL142" s="141"/>
      <c r="AM142" s="310"/>
      <c r="AN142" s="310"/>
    </row>
    <row r="143" spans="1:40">
      <c r="AJ143" s="312"/>
      <c r="AK143" s="141"/>
      <c r="AL143" s="141"/>
      <c r="AM143" s="310"/>
      <c r="AN143" s="310"/>
    </row>
    <row r="144" spans="1:40">
      <c r="AJ144" s="312"/>
      <c r="AK144" s="141"/>
      <c r="AL144" s="141"/>
      <c r="AM144" s="310"/>
      <c r="AN144" s="310"/>
    </row>
    <row r="145" spans="1:40" s="307" customFormat="1">
      <c r="A145" s="773" t="s">
        <v>157</v>
      </c>
      <c r="B145" s="773"/>
      <c r="C145" s="773"/>
      <c r="D145" s="773"/>
      <c r="E145" s="773"/>
      <c r="F145" s="773"/>
      <c r="G145" s="773"/>
      <c r="H145" s="773"/>
      <c r="I145" s="773"/>
      <c r="J145" s="773"/>
      <c r="K145" s="773"/>
      <c r="L145" s="773"/>
      <c r="M145" s="773"/>
      <c r="N145" s="773"/>
      <c r="O145" s="773"/>
      <c r="P145" s="773"/>
      <c r="Q145" s="773"/>
      <c r="R145" s="773"/>
      <c r="S145" s="773"/>
      <c r="T145" s="773"/>
      <c r="U145" s="773"/>
      <c r="V145" s="773"/>
      <c r="W145" s="773"/>
      <c r="X145" s="773"/>
      <c r="Y145" s="773"/>
      <c r="Z145" s="773"/>
      <c r="AA145" s="773"/>
      <c r="AB145" s="773"/>
      <c r="AC145" s="773"/>
      <c r="AD145" s="773"/>
      <c r="AE145" s="773"/>
      <c r="AF145" s="773"/>
      <c r="AG145" s="773"/>
      <c r="AH145" s="773"/>
      <c r="AI145" s="773"/>
      <c r="AJ145" s="152"/>
      <c r="AK145" s="153"/>
      <c r="AL145" s="153"/>
      <c r="AM145" s="154"/>
      <c r="AN145" s="154"/>
    </row>
    <row r="146" spans="1:40">
      <c r="AM146" s="310"/>
      <c r="AN146" s="310"/>
    </row>
    <row r="147" spans="1:40">
      <c r="A147" s="764" t="s">
        <v>158</v>
      </c>
      <c r="B147" s="764"/>
      <c r="C147" s="764"/>
      <c r="D147" s="764"/>
      <c r="E147" s="764"/>
      <c r="F147" s="764"/>
      <c r="G147" s="764"/>
      <c r="H147" s="764"/>
      <c r="I147" s="764"/>
      <c r="J147" s="764"/>
      <c r="K147" s="764"/>
      <c r="L147" s="764"/>
      <c r="M147" s="764"/>
      <c r="N147" s="764"/>
      <c r="O147" s="764"/>
      <c r="P147" s="764"/>
      <c r="Q147" s="764"/>
      <c r="R147" s="764"/>
      <c r="S147" s="764"/>
      <c r="T147" s="764"/>
      <c r="U147" s="764"/>
      <c r="V147" s="764"/>
      <c r="W147" s="764"/>
      <c r="X147" s="764"/>
      <c r="Y147" s="764"/>
      <c r="Z147" s="764"/>
      <c r="AA147" s="764"/>
      <c r="AB147" s="764"/>
      <c r="AC147" s="764"/>
      <c r="AD147" s="764"/>
      <c r="AE147" s="764"/>
      <c r="AF147" s="764"/>
      <c r="AG147" s="764"/>
      <c r="AH147" s="764"/>
      <c r="AI147" s="764"/>
      <c r="AM147" s="310"/>
      <c r="AN147" s="310"/>
    </row>
    <row r="148" spans="1:40">
      <c r="A148" s="764" t="s">
        <v>159</v>
      </c>
      <c r="B148" s="764"/>
      <c r="C148" s="764"/>
      <c r="D148" s="764"/>
      <c r="E148" s="764"/>
      <c r="F148" s="764"/>
      <c r="G148" s="764"/>
      <c r="H148" s="764"/>
      <c r="I148" s="764"/>
      <c r="J148" s="764"/>
      <c r="K148" s="764"/>
      <c r="L148" s="764"/>
      <c r="M148" s="764"/>
      <c r="N148" s="764"/>
      <c r="O148" s="764"/>
      <c r="P148" s="764"/>
      <c r="Q148" s="764"/>
      <c r="R148" s="764"/>
      <c r="S148" s="764"/>
      <c r="T148" s="764"/>
      <c r="U148" s="764"/>
      <c r="V148" s="764"/>
      <c r="W148" s="764"/>
      <c r="X148" s="764"/>
      <c r="Y148" s="764"/>
      <c r="Z148" s="764"/>
      <c r="AA148" s="764"/>
      <c r="AB148" s="764"/>
      <c r="AC148" s="764"/>
      <c r="AD148" s="764"/>
      <c r="AE148" s="764"/>
      <c r="AF148" s="764"/>
      <c r="AG148" s="764"/>
      <c r="AH148" s="764"/>
      <c r="AI148" s="764"/>
      <c r="AM148" s="310"/>
      <c r="AN148" s="310"/>
    </row>
    <row r="149" spans="1:40">
      <c r="AJ149" s="762" t="s">
        <v>160</v>
      </c>
      <c r="AK149" s="762"/>
      <c r="AL149" s="305" t="s">
        <v>161</v>
      </c>
      <c r="AM149" s="310"/>
      <c r="AN149" s="310"/>
    </row>
    <row r="150" spans="1:40">
      <c r="A150" s="306" t="s">
        <v>113</v>
      </c>
      <c r="B150" s="772">
        <f>AJ151</f>
        <v>6</v>
      </c>
      <c r="C150" s="772"/>
      <c r="D150" s="306" t="s">
        <v>2</v>
      </c>
      <c r="F150" s="306" t="s">
        <v>114</v>
      </c>
      <c r="G150" s="762">
        <f>AL151</f>
        <v>0.2</v>
      </c>
      <c r="H150" s="762"/>
      <c r="I150" s="306" t="s">
        <v>162</v>
      </c>
      <c r="AK150" s="311"/>
      <c r="AM150" s="310"/>
      <c r="AN150" s="310"/>
    </row>
    <row r="151" spans="1:40">
      <c r="A151" s="306" t="s">
        <v>163</v>
      </c>
      <c r="B151" s="766">
        <f>B150*G150</f>
        <v>1.2</v>
      </c>
      <c r="C151" s="766"/>
      <c r="D151" s="764" t="s">
        <v>0</v>
      </c>
      <c r="E151" s="764"/>
      <c r="AJ151" s="311">
        <v>6</v>
      </c>
      <c r="AL151" s="305">
        <f>PI()*0.25^2</f>
        <v>0.2</v>
      </c>
      <c r="AM151" s="310"/>
      <c r="AN151" s="310"/>
    </row>
    <row r="154" spans="1:40">
      <c r="A154" s="763" t="s">
        <v>164</v>
      </c>
      <c r="B154" s="763"/>
      <c r="C154" s="763"/>
      <c r="D154" s="763"/>
      <c r="E154" s="763"/>
      <c r="F154" s="763"/>
      <c r="G154" s="763"/>
      <c r="H154" s="763"/>
      <c r="I154" s="763"/>
      <c r="J154" s="763"/>
      <c r="K154" s="763"/>
      <c r="L154" s="763"/>
      <c r="M154" s="763"/>
      <c r="N154" s="763"/>
      <c r="O154" s="763"/>
      <c r="P154" s="763"/>
      <c r="Q154" s="763"/>
      <c r="R154" s="763"/>
      <c r="S154" s="763"/>
      <c r="T154" s="763"/>
      <c r="U154" s="763"/>
      <c r="V154" s="763"/>
      <c r="W154" s="763"/>
      <c r="X154" s="763"/>
      <c r="Y154" s="763"/>
      <c r="Z154" s="763"/>
      <c r="AA154" s="763"/>
      <c r="AB154" s="763"/>
      <c r="AC154" s="763"/>
      <c r="AD154" s="763"/>
      <c r="AE154" s="763"/>
      <c r="AF154" s="763"/>
      <c r="AG154" s="763"/>
      <c r="AH154" s="763"/>
      <c r="AI154" s="763"/>
    </row>
    <row r="156" spans="1:40">
      <c r="A156" s="764" t="s">
        <v>165</v>
      </c>
      <c r="B156" s="764"/>
      <c r="C156" s="764"/>
      <c r="D156" s="764"/>
      <c r="E156" s="764"/>
      <c r="F156" s="764"/>
      <c r="G156" s="764"/>
      <c r="H156" s="764"/>
      <c r="I156" s="764"/>
      <c r="J156" s="764"/>
      <c r="K156" s="764"/>
      <c r="L156" s="764"/>
      <c r="M156" s="764"/>
      <c r="N156" s="764"/>
      <c r="O156" s="764"/>
      <c r="P156" s="764"/>
      <c r="Q156" s="764"/>
      <c r="R156" s="764"/>
      <c r="S156" s="764"/>
      <c r="T156" s="764"/>
      <c r="U156" s="764"/>
      <c r="V156" s="764"/>
      <c r="W156" s="764"/>
      <c r="X156" s="764"/>
      <c r="Y156" s="764"/>
      <c r="Z156" s="764"/>
      <c r="AA156" s="764"/>
      <c r="AB156" s="764"/>
      <c r="AC156" s="764"/>
      <c r="AD156" s="764"/>
      <c r="AE156" s="764"/>
      <c r="AF156" s="764"/>
      <c r="AG156" s="764"/>
      <c r="AH156" s="764"/>
      <c r="AI156" s="764"/>
    </row>
    <row r="158" spans="1:40">
      <c r="A158" s="306" t="s">
        <v>152</v>
      </c>
      <c r="B158" s="766">
        <f>B27</f>
        <v>1000</v>
      </c>
      <c r="C158" s="764"/>
      <c r="D158" s="764"/>
      <c r="E158" s="306" t="s">
        <v>0</v>
      </c>
    </row>
  </sheetData>
  <mergeCells count="117">
    <mergeCell ref="B151:C151"/>
    <mergeCell ref="D151:E151"/>
    <mergeCell ref="A154:AI154"/>
    <mergeCell ref="A156:AI156"/>
    <mergeCell ref="B158:D158"/>
    <mergeCell ref="B142:D142"/>
    <mergeCell ref="A145:AI145"/>
    <mergeCell ref="A147:AI147"/>
    <mergeCell ref="A148:AI148"/>
    <mergeCell ref="AJ149:AK149"/>
    <mergeCell ref="B150:C150"/>
    <mergeCell ref="G150:H150"/>
    <mergeCell ref="A139:AI139"/>
    <mergeCell ref="C141:D141"/>
    <mergeCell ref="F141:G141"/>
    <mergeCell ref="K141:L141"/>
    <mergeCell ref="N141:O141"/>
    <mergeCell ref="Q141:R141"/>
    <mergeCell ref="B127:D127"/>
    <mergeCell ref="A130:AI130"/>
    <mergeCell ref="A132:AI132"/>
    <mergeCell ref="B134:C134"/>
    <mergeCell ref="D134:E134"/>
    <mergeCell ref="A137:AI137"/>
    <mergeCell ref="A121:AI121"/>
    <mergeCell ref="A123:AI123"/>
    <mergeCell ref="A124:AI124"/>
    <mergeCell ref="B126:D126"/>
    <mergeCell ref="G126:H126"/>
    <mergeCell ref="K126:L126"/>
    <mergeCell ref="O126:P126"/>
    <mergeCell ref="S126:T126"/>
    <mergeCell ref="W126:X126"/>
    <mergeCell ref="AD126:AE126"/>
    <mergeCell ref="B117:D117"/>
    <mergeCell ref="G117:H117"/>
    <mergeCell ref="K117:L117"/>
    <mergeCell ref="O117:P117"/>
    <mergeCell ref="S117:T117"/>
    <mergeCell ref="B118:D118"/>
    <mergeCell ref="B109:D109"/>
    <mergeCell ref="A112:AI112"/>
    <mergeCell ref="A114:AI114"/>
    <mergeCell ref="A115:AI115"/>
    <mergeCell ref="AJ116:AK116"/>
    <mergeCell ref="AM116:AN116"/>
    <mergeCell ref="B102:D102"/>
    <mergeCell ref="A104:AI104"/>
    <mergeCell ref="A106:AI106"/>
    <mergeCell ref="B108:D108"/>
    <mergeCell ref="G108:H108"/>
    <mergeCell ref="L108:M108"/>
    <mergeCell ref="P108:Q108"/>
    <mergeCell ref="B92:C92"/>
    <mergeCell ref="D92:E92"/>
    <mergeCell ref="A95:AI95"/>
    <mergeCell ref="A97:AI97"/>
    <mergeCell ref="A99:AI99"/>
    <mergeCell ref="B101:D101"/>
    <mergeCell ref="G101:H101"/>
    <mergeCell ref="L101:M101"/>
    <mergeCell ref="P101:Q101"/>
    <mergeCell ref="A81:AI81"/>
    <mergeCell ref="A83:AI83"/>
    <mergeCell ref="B85:C85"/>
    <mergeCell ref="D85:E85"/>
    <mergeCell ref="A88:AI88"/>
    <mergeCell ref="A90:AI90"/>
    <mergeCell ref="A69:AI69"/>
    <mergeCell ref="B71:C71"/>
    <mergeCell ref="D71:E71"/>
    <mergeCell ref="A74:AI74"/>
    <mergeCell ref="A76:AI76"/>
    <mergeCell ref="B78:C78"/>
    <mergeCell ref="D78:E78"/>
    <mergeCell ref="B58:D58"/>
    <mergeCell ref="A60:AI60"/>
    <mergeCell ref="A62:AI62"/>
    <mergeCell ref="B64:C64"/>
    <mergeCell ref="D64:E64"/>
    <mergeCell ref="A67:AI67"/>
    <mergeCell ref="B49:D49"/>
    <mergeCell ref="G49:H49"/>
    <mergeCell ref="B50:D50"/>
    <mergeCell ref="A53:AI53"/>
    <mergeCell ref="A55:AI55"/>
    <mergeCell ref="C57:E57"/>
    <mergeCell ref="H57:I57"/>
    <mergeCell ref="M57:N57"/>
    <mergeCell ref="AJ41:AK41"/>
    <mergeCell ref="B42:D42"/>
    <mergeCell ref="A45:AI45"/>
    <mergeCell ref="A47:AI47"/>
    <mergeCell ref="B27:D27"/>
    <mergeCell ref="A29:AI29"/>
    <mergeCell ref="A31:AI31"/>
    <mergeCell ref="A33:AI33"/>
    <mergeCell ref="AJ34:AK34"/>
    <mergeCell ref="B35:D35"/>
    <mergeCell ref="B19:C19"/>
    <mergeCell ref="A22:AI22"/>
    <mergeCell ref="A24:AI24"/>
    <mergeCell ref="B26:C26"/>
    <mergeCell ref="G26:H26"/>
    <mergeCell ref="K26:L26"/>
    <mergeCell ref="O26:P26"/>
    <mergeCell ref="A38:AI38"/>
    <mergeCell ref="A40:AI40"/>
    <mergeCell ref="A2:AI2"/>
    <mergeCell ref="A6:AI6"/>
    <mergeCell ref="A8:AI8"/>
    <mergeCell ref="A10:AI10"/>
    <mergeCell ref="B12:C12"/>
    <mergeCell ref="F12:G12"/>
    <mergeCell ref="J12:K12"/>
    <mergeCell ref="A15:AI15"/>
    <mergeCell ref="A17:AI17"/>
  </mergeCells>
  <pageMargins left="0.511811024" right="0.511811024" top="0.78740157499999996" bottom="0.78740157499999996" header="0.31496062000000002" footer="0.31496062000000002"/>
  <pageSetup paperSize="9" scale="69" orientation="portrait" horizontalDpi="4294967293" verticalDpi="4294967293" r:id="rId1"/>
  <rowBreaks count="1" manualBreakCount="1">
    <brk id="59" max="3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37A2-202F-4FA0-8ED6-B65311FD7E9B}">
  <dimension ref="A1:J24"/>
  <sheetViews>
    <sheetView view="pageBreakPreview" topLeftCell="A7" zoomScale="90" zoomScaleNormal="100" zoomScaleSheetLayoutView="90" workbookViewId="0">
      <selection activeCell="H20" sqref="H20:I20"/>
    </sheetView>
  </sheetViews>
  <sheetFormatPr defaultRowHeight="15"/>
  <cols>
    <col min="1" max="1" width="10.42578125" customWidth="1"/>
    <col min="2" max="2" width="11.85546875" customWidth="1"/>
    <col min="3" max="4" width="10.42578125" customWidth="1"/>
    <col min="5" max="5" width="13.28515625" customWidth="1"/>
    <col min="6" max="6" width="10.42578125" customWidth="1"/>
    <col min="7" max="7" width="12.28515625" customWidth="1"/>
    <col min="8" max="10" width="10.42578125" customWidth="1"/>
  </cols>
  <sheetData>
    <row r="1" spans="1:10">
      <c r="A1" s="658"/>
      <c r="B1" s="658"/>
      <c r="C1" s="658"/>
      <c r="D1" s="658"/>
      <c r="E1" s="658"/>
      <c r="F1" s="658"/>
      <c r="G1" s="658"/>
      <c r="H1" s="658"/>
      <c r="I1" s="658"/>
      <c r="J1" s="658"/>
    </row>
    <row r="2" spans="1:10">
      <c r="A2" s="658"/>
      <c r="B2" s="658"/>
      <c r="C2" s="658"/>
      <c r="D2" s="658"/>
      <c r="E2" s="658"/>
      <c r="F2" s="658"/>
      <c r="G2" s="658"/>
      <c r="H2" s="658"/>
      <c r="I2" s="658"/>
      <c r="J2" s="658"/>
    </row>
    <row r="3" spans="1:10">
      <c r="A3" s="658"/>
      <c r="B3" s="658"/>
      <c r="C3" s="658"/>
      <c r="D3" s="658"/>
      <c r="E3" s="658"/>
      <c r="F3" s="658"/>
      <c r="G3" s="658"/>
      <c r="H3" s="658"/>
      <c r="I3" s="658"/>
      <c r="J3" s="658"/>
    </row>
    <row r="4" spans="1:10" ht="21" customHeight="1">
      <c r="A4" s="658"/>
      <c r="B4" s="658"/>
      <c r="C4" s="658"/>
      <c r="D4" s="658"/>
      <c r="E4" s="658"/>
      <c r="F4" s="658"/>
      <c r="G4" s="658"/>
      <c r="H4" s="658"/>
      <c r="I4" s="658"/>
      <c r="J4" s="658"/>
    </row>
    <row r="5" spans="1:10" ht="18.75">
      <c r="A5" s="659" t="s">
        <v>316</v>
      </c>
      <c r="B5" s="659"/>
      <c r="C5" s="659"/>
      <c r="D5" s="659"/>
      <c r="E5" s="659"/>
      <c r="F5" s="659"/>
      <c r="G5" s="659"/>
      <c r="H5" s="659"/>
      <c r="I5" s="659"/>
      <c r="J5" s="659"/>
    </row>
    <row r="6" spans="1:10">
      <c r="A6" s="658"/>
      <c r="B6" s="658"/>
      <c r="C6" s="658"/>
      <c r="D6" s="658"/>
      <c r="E6" s="658"/>
      <c r="F6" s="658"/>
      <c r="G6" s="658"/>
      <c r="H6" s="658"/>
      <c r="I6" s="658"/>
      <c r="J6" s="658"/>
    </row>
    <row r="7" spans="1:10" ht="18.75">
      <c r="A7" s="659" t="s">
        <v>561</v>
      </c>
      <c r="B7" s="659"/>
      <c r="C7" s="659"/>
      <c r="D7" s="659"/>
      <c r="E7" s="659"/>
      <c r="F7" s="659"/>
      <c r="G7" s="659"/>
      <c r="H7" s="659"/>
      <c r="I7" s="659"/>
      <c r="J7" s="659"/>
    </row>
    <row r="8" spans="1:10" ht="18.75">
      <c r="A8" s="497"/>
      <c r="B8" s="497"/>
      <c r="C8" s="497"/>
      <c r="D8" s="497"/>
      <c r="E8" s="497"/>
      <c r="F8" s="497"/>
      <c r="G8" s="497"/>
      <c r="H8" s="497"/>
      <c r="I8" s="497"/>
      <c r="J8" s="497"/>
    </row>
    <row r="9" spans="1:10">
      <c r="A9" s="660" t="s">
        <v>317</v>
      </c>
      <c r="B9" s="660"/>
      <c r="C9" s="660"/>
      <c r="D9" s="660"/>
      <c r="E9" s="660"/>
      <c r="F9" s="660"/>
      <c r="G9" s="660"/>
      <c r="H9" s="660"/>
      <c r="I9" s="660"/>
      <c r="J9" s="660"/>
    </row>
    <row r="10" spans="1:10">
      <c r="A10" s="660" t="s">
        <v>318</v>
      </c>
      <c r="B10" s="660"/>
      <c r="C10" s="660"/>
      <c r="D10" s="660"/>
      <c r="E10" s="660"/>
      <c r="F10" s="660"/>
      <c r="G10" s="660"/>
      <c r="H10" s="660"/>
      <c r="I10" s="660"/>
      <c r="J10" s="660"/>
    </row>
    <row r="11" spans="1:10" s="519" customFormat="1">
      <c r="A11" s="569" t="s">
        <v>600</v>
      </c>
      <c r="B11" s="507"/>
      <c r="C11" s="507"/>
      <c r="D11" s="507"/>
      <c r="E11" s="507"/>
      <c r="F11" s="507"/>
      <c r="G11" s="507"/>
      <c r="H11" s="507"/>
      <c r="I11" s="507"/>
      <c r="J11" s="507"/>
    </row>
    <row r="12" spans="1:10">
      <c r="A12" s="495" t="s">
        <v>8</v>
      </c>
      <c r="B12" s="742" t="s">
        <v>569</v>
      </c>
      <c r="C12" s="742"/>
      <c r="D12" s="742"/>
      <c r="E12" s="742"/>
      <c r="F12" s="742"/>
      <c r="G12" s="742"/>
      <c r="H12" s="742"/>
      <c r="I12" s="742"/>
      <c r="J12" s="742"/>
    </row>
    <row r="13" spans="1:10">
      <c r="A13" s="495" t="s">
        <v>9</v>
      </c>
      <c r="B13" s="742" t="s">
        <v>319</v>
      </c>
      <c r="C13" s="742"/>
      <c r="D13" s="742"/>
      <c r="E13" s="742"/>
      <c r="F13" s="742"/>
      <c r="G13" s="742"/>
      <c r="H13" s="742"/>
      <c r="I13" s="742"/>
      <c r="J13" s="742"/>
    </row>
    <row r="14" spans="1:10">
      <c r="A14" s="496"/>
      <c r="B14" s="496"/>
      <c r="C14" s="496"/>
      <c r="D14" s="109"/>
      <c r="E14" s="496"/>
      <c r="F14" s="110"/>
      <c r="H14" s="110"/>
      <c r="I14" s="110" t="s">
        <v>92</v>
      </c>
      <c r="J14" s="111">
        <v>0.87229999999999996</v>
      </c>
    </row>
    <row r="15" spans="1:10">
      <c r="A15" s="801" t="s">
        <v>277</v>
      </c>
      <c r="B15" s="801"/>
      <c r="C15" s="775" t="s">
        <v>684</v>
      </c>
      <c r="D15" s="775"/>
      <c r="E15" s="775"/>
      <c r="F15" s="775"/>
      <c r="G15" s="775"/>
      <c r="H15" s="110"/>
      <c r="I15" s="110" t="s">
        <v>11</v>
      </c>
      <c r="J15" s="114">
        <f>BDI!B28</f>
        <v>0.29770000000000002</v>
      </c>
    </row>
    <row r="18" spans="1:9">
      <c r="A18" s="524" t="s">
        <v>14</v>
      </c>
      <c r="B18" s="800" t="s">
        <v>556</v>
      </c>
      <c r="C18" s="800"/>
      <c r="D18" s="800"/>
      <c r="E18" s="525" t="s">
        <v>18</v>
      </c>
    </row>
    <row r="19" spans="1:9">
      <c r="A19" s="524" t="s">
        <v>21</v>
      </c>
      <c r="B19" s="802" t="s">
        <v>381</v>
      </c>
      <c r="C19" s="802"/>
      <c r="D19" s="802"/>
      <c r="E19" s="526">
        <f>ORÇAM.!K84</f>
        <v>371418.98</v>
      </c>
      <c r="G19" s="420" t="s">
        <v>601</v>
      </c>
      <c r="H19" s="799" t="s">
        <v>697</v>
      </c>
      <c r="I19" s="799"/>
    </row>
    <row r="20" spans="1:9">
      <c r="A20" s="524" t="s">
        <v>32</v>
      </c>
      <c r="B20" s="802" t="s">
        <v>566</v>
      </c>
      <c r="C20" s="802"/>
      <c r="D20" s="802"/>
      <c r="E20" s="526">
        <f>ORÇAM.!K158</f>
        <v>232835.72</v>
      </c>
      <c r="G20" s="527">
        <f>E24-E19</f>
        <v>444755.54</v>
      </c>
      <c r="H20" s="800" t="s">
        <v>557</v>
      </c>
      <c r="I20" s="800"/>
    </row>
    <row r="21" spans="1:9">
      <c r="A21" s="524" t="s">
        <v>43</v>
      </c>
      <c r="B21" s="802" t="s">
        <v>406</v>
      </c>
      <c r="C21" s="802"/>
      <c r="D21" s="802"/>
      <c r="E21" s="526">
        <f>ORÇAM.!K190</f>
        <v>115162.1</v>
      </c>
      <c r="G21" s="527">
        <f>E24-G20</f>
        <v>371418.98</v>
      </c>
      <c r="H21" s="800" t="s">
        <v>558</v>
      </c>
      <c r="I21" s="800"/>
    </row>
    <row r="22" spans="1:9">
      <c r="A22" s="524" t="s">
        <v>278</v>
      </c>
      <c r="B22" s="802" t="s">
        <v>405</v>
      </c>
      <c r="C22" s="802"/>
      <c r="D22" s="802"/>
      <c r="E22" s="526">
        <f>ORÇAM.!K119</f>
        <v>96757.72</v>
      </c>
    </row>
    <row r="23" spans="1:9">
      <c r="A23" s="800"/>
      <c r="B23" s="800"/>
      <c r="C23" s="800"/>
      <c r="D23" s="800"/>
      <c r="E23" s="800"/>
    </row>
    <row r="24" spans="1:9">
      <c r="A24" s="800" t="s">
        <v>20</v>
      </c>
      <c r="B24" s="800"/>
      <c r="C24" s="800"/>
      <c r="D24" s="800"/>
      <c r="E24" s="526">
        <f>SUM(E19:E22)</f>
        <v>816174.52</v>
      </c>
    </row>
  </sheetData>
  <mergeCells count="23">
    <mergeCell ref="A24:D24"/>
    <mergeCell ref="A7:J7"/>
    <mergeCell ref="A9:J9"/>
    <mergeCell ref="A10:J10"/>
    <mergeCell ref="B12:J12"/>
    <mergeCell ref="B13:J13"/>
    <mergeCell ref="A15:B15"/>
    <mergeCell ref="B18:D18"/>
    <mergeCell ref="B22:D22"/>
    <mergeCell ref="B21:D21"/>
    <mergeCell ref="B20:D20"/>
    <mergeCell ref="B19:D19"/>
    <mergeCell ref="C15:G15"/>
    <mergeCell ref="A23:E23"/>
    <mergeCell ref="H21:I21"/>
    <mergeCell ref="H20:I20"/>
    <mergeCell ref="H19:I19"/>
    <mergeCell ref="A6:J6"/>
    <mergeCell ref="A1:J1"/>
    <mergeCell ref="A2:J2"/>
    <mergeCell ref="A3:J3"/>
    <mergeCell ref="A4:J4"/>
    <mergeCell ref="A5:J5"/>
  </mergeCells>
  <pageMargins left="0.511811024" right="0.511811024" top="0.78740157499999996" bottom="0.78740157499999996" header="0.31496062000000002" footer="0.31496062000000002"/>
  <pageSetup paperSize="9" scale="8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9D6D-5024-4F46-A665-3E2E9EEB2A6D}">
  <dimension ref="A1:AG54"/>
  <sheetViews>
    <sheetView view="pageBreakPreview" topLeftCell="A25" zoomScale="110" zoomScaleNormal="70" zoomScaleSheetLayoutView="110" workbookViewId="0">
      <selection activeCell="AJ51" sqref="AJ51"/>
    </sheetView>
  </sheetViews>
  <sheetFormatPr defaultRowHeight="15"/>
  <cols>
    <col min="1" max="1" width="2.5703125" customWidth="1"/>
    <col min="2" max="2" width="3.28515625" customWidth="1"/>
    <col min="3" max="12" width="2.5703125" customWidth="1"/>
    <col min="13" max="13" width="13.42578125" customWidth="1"/>
    <col min="14" max="33" width="2.5703125" customWidth="1"/>
  </cols>
  <sheetData>
    <row r="1" spans="1:3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>
      <c r="A2" s="17"/>
      <c r="B2" s="17"/>
      <c r="C2" s="17"/>
      <c r="D2" s="17"/>
      <c r="E2" s="17"/>
      <c r="F2" s="17"/>
      <c r="G2" s="17"/>
      <c r="H2" s="17"/>
      <c r="I2" s="17"/>
      <c r="J2" s="803" t="s">
        <v>65</v>
      </c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  <c r="Z2" s="804"/>
      <c r="AA2" s="804"/>
      <c r="AB2" s="804"/>
      <c r="AC2" s="804"/>
      <c r="AD2" s="804"/>
      <c r="AE2" s="804"/>
      <c r="AF2" s="804"/>
      <c r="AG2" s="804"/>
    </row>
    <row r="3" spans="1:33" ht="15.75">
      <c r="A3" s="17"/>
      <c r="B3" s="17"/>
      <c r="C3" s="17"/>
      <c r="D3" s="17"/>
      <c r="E3" s="17"/>
      <c r="F3" s="17"/>
      <c r="G3" s="17"/>
      <c r="H3" s="17"/>
      <c r="I3" s="541"/>
      <c r="J3" s="803" t="s">
        <v>66</v>
      </c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  <c r="V3" s="803"/>
      <c r="W3" s="803"/>
      <c r="X3" s="803"/>
      <c r="Y3" s="803"/>
      <c r="Z3" s="803"/>
      <c r="AA3" s="803"/>
      <c r="AB3" s="803"/>
      <c r="AC3" s="803"/>
      <c r="AD3" s="803"/>
      <c r="AE3" s="803"/>
      <c r="AF3" s="803"/>
      <c r="AG3" s="803"/>
    </row>
    <row r="4" spans="1:3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>
      <c r="A6" s="542" t="s">
        <v>67</v>
      </c>
      <c r="B6" s="17"/>
      <c r="C6" s="541"/>
      <c r="D6" s="17"/>
      <c r="E6" s="17"/>
      <c r="F6" s="17"/>
      <c r="G6" s="17"/>
      <c r="H6" s="17"/>
      <c r="I6" s="17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17"/>
      <c r="AE6" s="17"/>
      <c r="AF6" s="17"/>
      <c r="AG6" s="543"/>
    </row>
    <row r="7" spans="1:33">
      <c r="A7" s="805" t="s">
        <v>579</v>
      </c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06"/>
      <c r="S7" s="806"/>
      <c r="T7" s="806"/>
      <c r="U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  <c r="AF7" s="806"/>
      <c r="AG7" s="807"/>
    </row>
    <row r="8" spans="1:33">
      <c r="A8" s="27"/>
      <c r="B8" s="545"/>
      <c r="C8" s="27"/>
      <c r="D8" s="27"/>
      <c r="E8" s="27"/>
      <c r="F8" s="27"/>
      <c r="G8" s="27"/>
      <c r="H8" s="27"/>
      <c r="I8" s="27"/>
      <c r="J8" s="544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44"/>
      <c r="V8" s="544"/>
      <c r="W8" s="544"/>
      <c r="X8" s="544"/>
      <c r="Y8" s="544"/>
      <c r="Z8" s="544"/>
      <c r="AA8" s="544"/>
      <c r="AB8" s="544"/>
      <c r="AC8" s="544"/>
      <c r="AD8" s="27"/>
      <c r="AE8" s="27"/>
      <c r="AF8" s="27"/>
      <c r="AG8" s="27"/>
    </row>
    <row r="9" spans="1:33">
      <c r="A9" s="542" t="s">
        <v>68</v>
      </c>
      <c r="B9" s="17"/>
      <c r="C9" s="541"/>
      <c r="D9" s="17"/>
      <c r="E9" s="17"/>
      <c r="F9" s="17"/>
      <c r="G9" s="17"/>
      <c r="H9" s="17"/>
      <c r="I9" s="17"/>
      <c r="J9" s="541"/>
      <c r="K9" s="541"/>
      <c r="L9" s="541"/>
      <c r="M9" s="541"/>
      <c r="N9" s="541"/>
      <c r="O9" s="541"/>
      <c r="P9" s="541"/>
      <c r="Q9" s="541"/>
      <c r="R9" s="541"/>
      <c r="S9" s="541"/>
      <c r="T9" s="541"/>
      <c r="U9" s="541"/>
      <c r="V9" s="541"/>
      <c r="W9" s="541"/>
      <c r="X9" s="541"/>
      <c r="Y9" s="541"/>
      <c r="Z9" s="541"/>
      <c r="AA9" s="541"/>
      <c r="AB9" s="541"/>
      <c r="AC9" s="541"/>
      <c r="AD9" s="17"/>
      <c r="AE9" s="17"/>
      <c r="AF9" s="17"/>
      <c r="AG9" s="543"/>
    </row>
    <row r="10" spans="1:33">
      <c r="A10" s="808" t="s">
        <v>316</v>
      </c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09"/>
      <c r="Q10" s="809"/>
      <c r="R10" s="809"/>
      <c r="S10" s="809"/>
      <c r="T10" s="809"/>
      <c r="U10" s="809"/>
      <c r="V10" s="809"/>
      <c r="W10" s="809"/>
      <c r="X10" s="809"/>
      <c r="Y10" s="809"/>
      <c r="Z10" s="809"/>
      <c r="AA10" s="809"/>
      <c r="AB10" s="809"/>
      <c r="AC10" s="809"/>
      <c r="AD10" s="809"/>
      <c r="AE10" s="809"/>
      <c r="AF10" s="809"/>
      <c r="AG10" s="810"/>
    </row>
    <row r="11" spans="1:33">
      <c r="A11" s="27"/>
      <c r="B11" s="27"/>
      <c r="C11" s="27"/>
      <c r="D11" s="27"/>
      <c r="E11" s="27"/>
      <c r="F11" s="27"/>
      <c r="G11" s="27"/>
      <c r="H11" s="27"/>
      <c r="I11" s="27"/>
      <c r="J11" s="544"/>
      <c r="K11" s="544"/>
      <c r="L11" s="544"/>
      <c r="M11" s="544"/>
      <c r="N11" s="544"/>
      <c r="O11" s="544"/>
      <c r="P11" s="544"/>
      <c r="Q11" s="544"/>
      <c r="R11" s="544"/>
      <c r="S11" s="544"/>
      <c r="T11" s="544"/>
      <c r="U11" s="544"/>
      <c r="V11" s="544"/>
      <c r="W11" s="544"/>
      <c r="X11" s="544"/>
      <c r="Y11" s="544"/>
      <c r="Z11" s="544"/>
      <c r="AA11" s="544"/>
      <c r="AB11" s="544"/>
      <c r="AC11" s="544"/>
      <c r="AD11" s="27"/>
      <c r="AE11" s="27"/>
      <c r="AF11" s="27"/>
      <c r="AG11" s="27"/>
    </row>
    <row r="12" spans="1:33">
      <c r="A12" s="542" t="s">
        <v>69</v>
      </c>
      <c r="B12" s="17"/>
      <c r="C12" s="541"/>
      <c r="D12" s="17"/>
      <c r="E12" s="17"/>
      <c r="F12" s="17"/>
      <c r="G12" s="17"/>
      <c r="H12" s="17"/>
      <c r="I12" s="17"/>
      <c r="J12" s="541"/>
      <c r="K12" s="541"/>
      <c r="L12" s="541"/>
      <c r="M12" s="17"/>
      <c r="N12" s="17"/>
      <c r="O12" s="541"/>
      <c r="P12" s="542" t="s">
        <v>70</v>
      </c>
      <c r="Q12" s="17"/>
      <c r="R12" s="17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41"/>
      <c r="AD12" s="17"/>
      <c r="AE12" s="17"/>
      <c r="AF12" s="17"/>
      <c r="AG12" s="543"/>
    </row>
    <row r="13" spans="1:33">
      <c r="A13" s="290" t="s">
        <v>96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90" t="s">
        <v>97</v>
      </c>
      <c r="Q13" s="293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2"/>
    </row>
    <row r="14" spans="1:33">
      <c r="A14" s="17"/>
      <c r="B14" s="546"/>
      <c r="C14" s="17"/>
      <c r="D14" s="17"/>
      <c r="E14" s="547"/>
      <c r="F14" s="547"/>
      <c r="G14" s="547"/>
      <c r="H14" s="547"/>
      <c r="I14" s="547"/>
      <c r="J14" s="547"/>
      <c r="K14" s="547"/>
      <c r="L14" s="547"/>
      <c r="M14" s="546"/>
      <c r="N14" s="17"/>
      <c r="O14" s="17"/>
      <c r="P14" s="17"/>
      <c r="Q14" s="547"/>
      <c r="R14" s="547"/>
      <c r="S14" s="547"/>
      <c r="T14" s="547"/>
      <c r="U14" s="547"/>
      <c r="V14" s="547"/>
      <c r="W14" s="547"/>
      <c r="X14" s="547"/>
      <c r="Y14" s="547"/>
      <c r="Z14" s="547"/>
      <c r="AA14" s="547"/>
      <c r="AB14" s="547"/>
      <c r="AC14" s="17"/>
      <c r="AD14" s="17"/>
      <c r="AE14" s="17"/>
      <c r="AF14" s="17"/>
      <c r="AG14" s="17"/>
    </row>
    <row r="15" spans="1:33">
      <c r="A15" s="548" t="s">
        <v>71</v>
      </c>
      <c r="B15" s="549"/>
      <c r="C15" s="820" t="s">
        <v>72</v>
      </c>
      <c r="D15" s="821"/>
      <c r="E15" s="821"/>
      <c r="F15" s="821"/>
      <c r="G15" s="821"/>
      <c r="H15" s="821"/>
      <c r="I15" s="821"/>
      <c r="J15" s="821"/>
      <c r="K15" s="821"/>
      <c r="L15" s="821"/>
      <c r="M15" s="822"/>
      <c r="N15" s="823" t="s">
        <v>73</v>
      </c>
      <c r="O15" s="824"/>
      <c r="P15" s="824"/>
      <c r="Q15" s="824"/>
      <c r="R15" s="824"/>
      <c r="S15" s="824"/>
      <c r="T15" s="824"/>
      <c r="U15" s="824"/>
      <c r="V15" s="824"/>
      <c r="W15" s="824"/>
      <c r="X15" s="824"/>
      <c r="Y15" s="824"/>
      <c r="Z15" s="824"/>
      <c r="AA15" s="824"/>
      <c r="AB15" s="824"/>
      <c r="AC15" s="824"/>
      <c r="AD15" s="824"/>
      <c r="AE15" s="824"/>
      <c r="AF15" s="824"/>
      <c r="AG15" s="825"/>
    </row>
    <row r="16" spans="1:33">
      <c r="A16" s="552"/>
      <c r="B16" s="549"/>
      <c r="C16" s="552"/>
      <c r="D16" s="17"/>
      <c r="E16" s="549"/>
      <c r="F16" s="549"/>
      <c r="G16" s="546"/>
      <c r="H16" s="549"/>
      <c r="I16" s="549"/>
      <c r="J16" s="549"/>
      <c r="K16" s="549"/>
      <c r="L16" s="549"/>
      <c r="M16" s="543"/>
      <c r="N16" s="550" t="s">
        <v>74</v>
      </c>
      <c r="O16" s="551"/>
      <c r="P16" s="551"/>
      <c r="Q16" s="551"/>
      <c r="R16" s="17"/>
      <c r="S16" s="553" t="s">
        <v>75</v>
      </c>
      <c r="T16" s="551"/>
      <c r="U16" s="551"/>
      <c r="V16" s="551"/>
      <c r="W16" s="543"/>
      <c r="X16" s="550" t="s">
        <v>76</v>
      </c>
      <c r="Y16" s="551"/>
      <c r="Z16" s="551"/>
      <c r="AA16" s="551"/>
      <c r="AB16" s="17"/>
      <c r="AC16" s="553" t="s">
        <v>77</v>
      </c>
      <c r="AD16" s="551"/>
      <c r="AE16" s="551"/>
      <c r="AF16" s="551"/>
      <c r="AG16" s="543"/>
    </row>
    <row r="17" spans="1:33">
      <c r="A17" s="811"/>
      <c r="B17" s="812"/>
      <c r="C17" s="811"/>
      <c r="D17" s="812"/>
      <c r="E17" s="812"/>
      <c r="F17" s="812"/>
      <c r="G17" s="812"/>
      <c r="H17" s="812"/>
      <c r="I17" s="812"/>
      <c r="J17" s="812"/>
      <c r="K17" s="812"/>
      <c r="L17" s="812"/>
      <c r="M17" s="812"/>
      <c r="N17" s="813"/>
      <c r="O17" s="813"/>
      <c r="P17" s="813"/>
      <c r="Q17" s="813"/>
      <c r="R17" s="812"/>
      <c r="S17" s="814"/>
      <c r="T17" s="815"/>
      <c r="U17" s="815"/>
      <c r="V17" s="815"/>
      <c r="W17" s="816"/>
      <c r="X17" s="814"/>
      <c r="Y17" s="815"/>
      <c r="Z17" s="815"/>
      <c r="AA17" s="815"/>
      <c r="AB17" s="816"/>
      <c r="AC17" s="817" t="str">
        <f>IF(N17+S17+X17&lt;&gt;0,N17+S17+X17," ")</f>
        <v xml:space="preserve"> </v>
      </c>
      <c r="AD17" s="818"/>
      <c r="AE17" s="818"/>
      <c r="AF17" s="818"/>
      <c r="AG17" s="819"/>
    </row>
    <row r="18" spans="1:33">
      <c r="A18" s="836"/>
      <c r="B18" s="837"/>
      <c r="C18" s="836"/>
      <c r="D18" s="837"/>
      <c r="E18" s="837"/>
      <c r="F18" s="837"/>
      <c r="G18" s="837"/>
      <c r="H18" s="837"/>
      <c r="I18" s="837"/>
      <c r="J18" s="837"/>
      <c r="K18" s="837"/>
      <c r="L18" s="837"/>
      <c r="M18" s="837"/>
      <c r="N18" s="838"/>
      <c r="O18" s="838"/>
      <c r="P18" s="838"/>
      <c r="Q18" s="838"/>
      <c r="R18" s="837"/>
      <c r="S18" s="839"/>
      <c r="T18" s="840"/>
      <c r="U18" s="840"/>
      <c r="V18" s="840"/>
      <c r="W18" s="841"/>
      <c r="X18" s="839"/>
      <c r="Y18" s="840"/>
      <c r="Z18" s="840"/>
      <c r="AA18" s="840"/>
      <c r="AB18" s="841"/>
      <c r="AC18" s="842" t="str">
        <f>IF(N18+S18+X18&lt;&gt;0,N18+S18+X18," ")</f>
        <v xml:space="preserve"> </v>
      </c>
      <c r="AD18" s="843"/>
      <c r="AE18" s="843"/>
      <c r="AF18" s="843"/>
      <c r="AG18" s="844"/>
    </row>
    <row r="19" spans="1:33">
      <c r="A19" s="826" t="s">
        <v>21</v>
      </c>
      <c r="B19" s="827"/>
      <c r="C19" s="828" t="s">
        <v>570</v>
      </c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30">
        <f>AC19-S19</f>
        <v>364237.98</v>
      </c>
      <c r="O19" s="830"/>
      <c r="P19" s="830"/>
      <c r="Q19" s="830"/>
      <c r="R19" s="831"/>
      <c r="S19" s="830">
        <v>7181</v>
      </c>
      <c r="T19" s="830"/>
      <c r="U19" s="830"/>
      <c r="V19" s="830"/>
      <c r="W19" s="831"/>
      <c r="X19" s="832"/>
      <c r="Y19" s="833"/>
      <c r="Z19" s="833"/>
      <c r="AA19" s="833"/>
      <c r="AB19" s="834"/>
      <c r="AC19" s="835">
        <f>ORÇAM.!K84</f>
        <v>371418.98</v>
      </c>
      <c r="AD19" s="815"/>
      <c r="AE19" s="815"/>
      <c r="AF19" s="815"/>
      <c r="AG19" s="816"/>
    </row>
    <row r="20" spans="1:33">
      <c r="A20" s="826"/>
      <c r="B20" s="827"/>
      <c r="C20" s="828"/>
      <c r="D20" s="829"/>
      <c r="E20" s="829"/>
      <c r="F20" s="829"/>
      <c r="G20" s="829"/>
      <c r="H20" s="829"/>
      <c r="I20" s="829"/>
      <c r="J20" s="829"/>
      <c r="K20" s="829"/>
      <c r="L20" s="829"/>
      <c r="M20" s="829"/>
      <c r="N20" s="830"/>
      <c r="O20" s="830"/>
      <c r="P20" s="830"/>
      <c r="Q20" s="830"/>
      <c r="R20" s="831"/>
      <c r="S20" s="832"/>
      <c r="T20" s="833"/>
      <c r="U20" s="833"/>
      <c r="V20" s="833"/>
      <c r="W20" s="834"/>
      <c r="X20" s="814"/>
      <c r="Y20" s="815"/>
      <c r="Z20" s="815"/>
      <c r="AA20" s="815"/>
      <c r="AB20" s="816"/>
      <c r="AC20" s="835"/>
      <c r="AD20" s="815"/>
      <c r="AE20" s="815"/>
      <c r="AF20" s="815"/>
      <c r="AG20" s="816"/>
    </row>
    <row r="21" spans="1:33">
      <c r="A21" s="826"/>
      <c r="B21" s="827"/>
      <c r="C21" s="845"/>
      <c r="D21" s="846"/>
      <c r="E21" s="846"/>
      <c r="F21" s="846"/>
      <c r="G21" s="846"/>
      <c r="H21" s="846"/>
      <c r="I21" s="846"/>
      <c r="J21" s="846"/>
      <c r="K21" s="846"/>
      <c r="L21" s="846"/>
      <c r="M21" s="847"/>
      <c r="N21" s="848"/>
      <c r="O21" s="849"/>
      <c r="P21" s="849"/>
      <c r="Q21" s="849"/>
      <c r="R21" s="850"/>
      <c r="S21" s="848"/>
      <c r="T21" s="849"/>
      <c r="U21" s="849"/>
      <c r="V21" s="849"/>
      <c r="W21" s="850"/>
      <c r="X21" s="832"/>
      <c r="Y21" s="833"/>
      <c r="Z21" s="833"/>
      <c r="AA21" s="833"/>
      <c r="AB21" s="834"/>
      <c r="AC21" s="851"/>
      <c r="AD21" s="852"/>
      <c r="AE21" s="852"/>
      <c r="AF21" s="852"/>
      <c r="AG21" s="853"/>
    </row>
    <row r="22" spans="1:33">
      <c r="A22" s="864"/>
      <c r="B22" s="865"/>
      <c r="C22" s="845"/>
      <c r="D22" s="846"/>
      <c r="E22" s="846"/>
      <c r="F22" s="846"/>
      <c r="G22" s="846"/>
      <c r="H22" s="846"/>
      <c r="I22" s="846"/>
      <c r="J22" s="846"/>
      <c r="K22" s="846"/>
      <c r="L22" s="846"/>
      <c r="M22" s="847"/>
      <c r="N22" s="848"/>
      <c r="O22" s="849"/>
      <c r="P22" s="849"/>
      <c r="Q22" s="849"/>
      <c r="R22" s="850"/>
      <c r="S22" s="848"/>
      <c r="T22" s="849"/>
      <c r="U22" s="849"/>
      <c r="V22" s="849"/>
      <c r="W22" s="850"/>
      <c r="X22" s="832"/>
      <c r="Y22" s="833"/>
      <c r="Z22" s="833"/>
      <c r="AA22" s="833"/>
      <c r="AB22" s="834"/>
      <c r="AC22" s="851"/>
      <c r="AD22" s="852"/>
      <c r="AE22" s="852"/>
      <c r="AF22" s="852"/>
      <c r="AG22" s="853"/>
    </row>
    <row r="23" spans="1:33">
      <c r="A23" s="854"/>
      <c r="B23" s="855"/>
      <c r="C23" s="836"/>
      <c r="D23" s="837"/>
      <c r="E23" s="837"/>
      <c r="F23" s="837"/>
      <c r="G23" s="837"/>
      <c r="H23" s="837"/>
      <c r="I23" s="837"/>
      <c r="J23" s="837"/>
      <c r="K23" s="837"/>
      <c r="L23" s="837"/>
      <c r="M23" s="837"/>
      <c r="N23" s="856"/>
      <c r="O23" s="856"/>
      <c r="P23" s="856"/>
      <c r="Q23" s="856"/>
      <c r="R23" s="857"/>
      <c r="S23" s="858"/>
      <c r="T23" s="859"/>
      <c r="U23" s="859"/>
      <c r="V23" s="859"/>
      <c r="W23" s="860"/>
      <c r="X23" s="839"/>
      <c r="Y23" s="840"/>
      <c r="Z23" s="840"/>
      <c r="AA23" s="840"/>
      <c r="AB23" s="841"/>
      <c r="AC23" s="861"/>
      <c r="AD23" s="862"/>
      <c r="AE23" s="862"/>
      <c r="AF23" s="862"/>
      <c r="AG23" s="863"/>
    </row>
    <row r="24" spans="1:33">
      <c r="A24" s="836"/>
      <c r="B24" s="837"/>
      <c r="C24" s="836"/>
      <c r="D24" s="837"/>
      <c r="E24" s="837"/>
      <c r="F24" s="837"/>
      <c r="G24" s="837"/>
      <c r="H24" s="837"/>
      <c r="I24" s="837"/>
      <c r="J24" s="837"/>
      <c r="K24" s="837"/>
      <c r="L24" s="837"/>
      <c r="M24" s="837"/>
      <c r="N24" s="838"/>
      <c r="O24" s="838"/>
      <c r="P24" s="838"/>
      <c r="Q24" s="838"/>
      <c r="R24" s="837"/>
      <c r="S24" s="839"/>
      <c r="T24" s="840"/>
      <c r="U24" s="840"/>
      <c r="V24" s="840"/>
      <c r="W24" s="841"/>
      <c r="X24" s="839"/>
      <c r="Y24" s="840"/>
      <c r="Z24" s="840"/>
      <c r="AA24" s="840"/>
      <c r="AB24" s="841"/>
      <c r="AC24" s="842" t="str">
        <f>IF(N24+S24+X24&lt;&gt;0,N24+S24+X24," ")</f>
        <v xml:space="preserve"> </v>
      </c>
      <c r="AD24" s="843"/>
      <c r="AE24" s="843"/>
      <c r="AF24" s="843"/>
      <c r="AG24" s="844"/>
    </row>
    <row r="25" spans="1:33">
      <c r="A25" s="836"/>
      <c r="B25" s="837"/>
      <c r="C25" s="836"/>
      <c r="D25" s="837"/>
      <c r="E25" s="837"/>
      <c r="F25" s="837"/>
      <c r="G25" s="837"/>
      <c r="H25" s="837"/>
      <c r="I25" s="837"/>
      <c r="J25" s="837"/>
      <c r="K25" s="837"/>
      <c r="L25" s="837"/>
      <c r="M25" s="837"/>
      <c r="N25" s="838"/>
      <c r="O25" s="838"/>
      <c r="P25" s="838"/>
      <c r="Q25" s="838"/>
      <c r="R25" s="837"/>
      <c r="S25" s="839"/>
      <c r="T25" s="840"/>
      <c r="U25" s="840"/>
      <c r="V25" s="840"/>
      <c r="W25" s="841"/>
      <c r="X25" s="839"/>
      <c r="Y25" s="840"/>
      <c r="Z25" s="840"/>
      <c r="AA25" s="840"/>
      <c r="AB25" s="841"/>
      <c r="AC25" s="842" t="str">
        <f t="shared" ref="AC25:AC40" si="0">IF(N25+S25+X25&lt;&gt;0,N25+S25+X25," ")</f>
        <v xml:space="preserve"> </v>
      </c>
      <c r="AD25" s="843"/>
      <c r="AE25" s="843"/>
      <c r="AF25" s="843"/>
      <c r="AG25" s="844"/>
    </row>
    <row r="26" spans="1:33">
      <c r="A26" s="836"/>
      <c r="B26" s="837"/>
      <c r="C26" s="836"/>
      <c r="D26" s="837"/>
      <c r="E26" s="837"/>
      <c r="F26" s="837"/>
      <c r="G26" s="837"/>
      <c r="H26" s="837"/>
      <c r="I26" s="837"/>
      <c r="J26" s="837"/>
      <c r="K26" s="837"/>
      <c r="L26" s="837"/>
      <c r="M26" s="837"/>
      <c r="N26" s="838"/>
      <c r="O26" s="838"/>
      <c r="P26" s="838"/>
      <c r="Q26" s="838"/>
      <c r="R26" s="837"/>
      <c r="S26" s="839"/>
      <c r="T26" s="840"/>
      <c r="U26" s="840"/>
      <c r="V26" s="840"/>
      <c r="W26" s="841"/>
      <c r="X26" s="839"/>
      <c r="Y26" s="840"/>
      <c r="Z26" s="840"/>
      <c r="AA26" s="840"/>
      <c r="AB26" s="841"/>
      <c r="AC26" s="842" t="str">
        <f t="shared" si="0"/>
        <v xml:space="preserve"> </v>
      </c>
      <c r="AD26" s="843"/>
      <c r="AE26" s="843"/>
      <c r="AF26" s="843"/>
      <c r="AG26" s="844"/>
    </row>
    <row r="27" spans="1:33">
      <c r="A27" s="836"/>
      <c r="B27" s="837"/>
      <c r="C27" s="836"/>
      <c r="D27" s="837"/>
      <c r="E27" s="837"/>
      <c r="F27" s="837"/>
      <c r="G27" s="837"/>
      <c r="H27" s="837"/>
      <c r="I27" s="837"/>
      <c r="J27" s="837"/>
      <c r="K27" s="837"/>
      <c r="L27" s="837"/>
      <c r="M27" s="837"/>
      <c r="N27" s="838"/>
      <c r="O27" s="838"/>
      <c r="P27" s="838"/>
      <c r="Q27" s="838"/>
      <c r="R27" s="837"/>
      <c r="S27" s="839"/>
      <c r="T27" s="840"/>
      <c r="U27" s="840"/>
      <c r="V27" s="840"/>
      <c r="W27" s="841"/>
      <c r="X27" s="839"/>
      <c r="Y27" s="840"/>
      <c r="Z27" s="840"/>
      <c r="AA27" s="840"/>
      <c r="AB27" s="841"/>
      <c r="AC27" s="842" t="str">
        <f t="shared" si="0"/>
        <v xml:space="preserve"> </v>
      </c>
      <c r="AD27" s="843"/>
      <c r="AE27" s="843"/>
      <c r="AF27" s="843"/>
      <c r="AG27" s="844"/>
    </row>
    <row r="28" spans="1:33">
      <c r="A28" s="836"/>
      <c r="B28" s="837"/>
      <c r="C28" s="836"/>
      <c r="D28" s="837"/>
      <c r="E28" s="837"/>
      <c r="F28" s="837"/>
      <c r="G28" s="837"/>
      <c r="H28" s="837"/>
      <c r="I28" s="837"/>
      <c r="J28" s="837"/>
      <c r="K28" s="837"/>
      <c r="L28" s="837"/>
      <c r="M28" s="837"/>
      <c r="N28" s="838"/>
      <c r="O28" s="838"/>
      <c r="P28" s="838"/>
      <c r="Q28" s="838"/>
      <c r="R28" s="837"/>
      <c r="S28" s="839"/>
      <c r="T28" s="840"/>
      <c r="U28" s="840"/>
      <c r="V28" s="840"/>
      <c r="W28" s="841"/>
      <c r="X28" s="839"/>
      <c r="Y28" s="840"/>
      <c r="Z28" s="840"/>
      <c r="AA28" s="840"/>
      <c r="AB28" s="841"/>
      <c r="AC28" s="842" t="str">
        <f t="shared" si="0"/>
        <v xml:space="preserve"> </v>
      </c>
      <c r="AD28" s="843"/>
      <c r="AE28" s="843"/>
      <c r="AF28" s="843"/>
      <c r="AG28" s="844"/>
    </row>
    <row r="29" spans="1:33">
      <c r="A29" s="836"/>
      <c r="B29" s="837"/>
      <c r="C29" s="836"/>
      <c r="D29" s="837"/>
      <c r="E29" s="837"/>
      <c r="F29" s="837"/>
      <c r="G29" s="837"/>
      <c r="H29" s="837"/>
      <c r="I29" s="837"/>
      <c r="J29" s="837"/>
      <c r="K29" s="837"/>
      <c r="L29" s="837"/>
      <c r="M29" s="837"/>
      <c r="N29" s="838"/>
      <c r="O29" s="838"/>
      <c r="P29" s="838"/>
      <c r="Q29" s="838"/>
      <c r="R29" s="837"/>
      <c r="S29" s="839"/>
      <c r="T29" s="840"/>
      <c r="U29" s="840"/>
      <c r="V29" s="840"/>
      <c r="W29" s="841"/>
      <c r="X29" s="839"/>
      <c r="Y29" s="840"/>
      <c r="Z29" s="840"/>
      <c r="AA29" s="840"/>
      <c r="AB29" s="841"/>
      <c r="AC29" s="842" t="str">
        <f t="shared" si="0"/>
        <v xml:space="preserve"> </v>
      </c>
      <c r="AD29" s="843"/>
      <c r="AE29" s="843"/>
      <c r="AF29" s="843"/>
      <c r="AG29" s="844"/>
    </row>
    <row r="30" spans="1:33">
      <c r="A30" s="836"/>
      <c r="B30" s="837"/>
      <c r="C30" s="836"/>
      <c r="D30" s="837"/>
      <c r="E30" s="837"/>
      <c r="F30" s="837"/>
      <c r="G30" s="837"/>
      <c r="H30" s="837"/>
      <c r="I30" s="837"/>
      <c r="J30" s="837"/>
      <c r="K30" s="837"/>
      <c r="L30" s="837"/>
      <c r="M30" s="837"/>
      <c r="N30" s="838"/>
      <c r="O30" s="838"/>
      <c r="P30" s="838"/>
      <c r="Q30" s="838"/>
      <c r="R30" s="837"/>
      <c r="S30" s="839"/>
      <c r="T30" s="840"/>
      <c r="U30" s="840"/>
      <c r="V30" s="840"/>
      <c r="W30" s="841"/>
      <c r="X30" s="839"/>
      <c r="Y30" s="840"/>
      <c r="Z30" s="840"/>
      <c r="AA30" s="840"/>
      <c r="AB30" s="841"/>
      <c r="AC30" s="842" t="str">
        <f t="shared" si="0"/>
        <v xml:space="preserve"> </v>
      </c>
      <c r="AD30" s="843"/>
      <c r="AE30" s="843"/>
      <c r="AF30" s="843"/>
      <c r="AG30" s="844"/>
    </row>
    <row r="31" spans="1:33">
      <c r="A31" s="836"/>
      <c r="B31" s="837"/>
      <c r="C31" s="836"/>
      <c r="D31" s="837"/>
      <c r="E31" s="837"/>
      <c r="F31" s="837"/>
      <c r="G31" s="837"/>
      <c r="H31" s="837"/>
      <c r="I31" s="837"/>
      <c r="J31" s="837"/>
      <c r="K31" s="837"/>
      <c r="L31" s="837"/>
      <c r="M31" s="837"/>
      <c r="N31" s="838"/>
      <c r="O31" s="838"/>
      <c r="P31" s="838"/>
      <c r="Q31" s="838"/>
      <c r="R31" s="837"/>
      <c r="S31" s="839"/>
      <c r="T31" s="840"/>
      <c r="U31" s="840"/>
      <c r="V31" s="840"/>
      <c r="W31" s="841"/>
      <c r="X31" s="839"/>
      <c r="Y31" s="840"/>
      <c r="Z31" s="840"/>
      <c r="AA31" s="840"/>
      <c r="AB31" s="841"/>
      <c r="AC31" s="842" t="str">
        <f t="shared" si="0"/>
        <v xml:space="preserve"> </v>
      </c>
      <c r="AD31" s="843"/>
      <c r="AE31" s="843"/>
      <c r="AF31" s="843"/>
      <c r="AG31" s="844"/>
    </row>
    <row r="32" spans="1:33">
      <c r="A32" s="836"/>
      <c r="B32" s="837"/>
      <c r="C32" s="836"/>
      <c r="D32" s="837"/>
      <c r="E32" s="837"/>
      <c r="F32" s="837"/>
      <c r="G32" s="837"/>
      <c r="H32" s="837"/>
      <c r="I32" s="837"/>
      <c r="J32" s="837"/>
      <c r="K32" s="837"/>
      <c r="L32" s="837"/>
      <c r="M32" s="837"/>
      <c r="N32" s="838"/>
      <c r="O32" s="838"/>
      <c r="P32" s="838"/>
      <c r="Q32" s="838"/>
      <c r="R32" s="837"/>
      <c r="S32" s="839"/>
      <c r="T32" s="840"/>
      <c r="U32" s="840"/>
      <c r="V32" s="840"/>
      <c r="W32" s="841"/>
      <c r="X32" s="839"/>
      <c r="Y32" s="840"/>
      <c r="Z32" s="840"/>
      <c r="AA32" s="840"/>
      <c r="AB32" s="841"/>
      <c r="AC32" s="842" t="str">
        <f t="shared" si="0"/>
        <v xml:space="preserve"> </v>
      </c>
      <c r="AD32" s="843"/>
      <c r="AE32" s="843"/>
      <c r="AF32" s="843"/>
      <c r="AG32" s="844"/>
    </row>
    <row r="33" spans="1:33">
      <c r="A33" s="836"/>
      <c r="B33" s="837"/>
      <c r="C33" s="836"/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838"/>
      <c r="O33" s="838"/>
      <c r="P33" s="838"/>
      <c r="Q33" s="838"/>
      <c r="R33" s="837"/>
      <c r="S33" s="839"/>
      <c r="T33" s="840"/>
      <c r="U33" s="840"/>
      <c r="V33" s="840"/>
      <c r="W33" s="841"/>
      <c r="X33" s="839"/>
      <c r="Y33" s="840"/>
      <c r="Z33" s="840"/>
      <c r="AA33" s="840"/>
      <c r="AB33" s="841"/>
      <c r="AC33" s="842" t="str">
        <f t="shared" si="0"/>
        <v xml:space="preserve"> </v>
      </c>
      <c r="AD33" s="843"/>
      <c r="AE33" s="843"/>
      <c r="AF33" s="843"/>
      <c r="AG33" s="844"/>
    </row>
    <row r="34" spans="1:33">
      <c r="A34" s="836"/>
      <c r="B34" s="837"/>
      <c r="C34" s="836"/>
      <c r="D34" s="837"/>
      <c r="E34" s="837"/>
      <c r="F34" s="837"/>
      <c r="G34" s="837"/>
      <c r="H34" s="837"/>
      <c r="I34" s="837"/>
      <c r="J34" s="837"/>
      <c r="K34" s="837"/>
      <c r="L34" s="837"/>
      <c r="M34" s="837"/>
      <c r="N34" s="838"/>
      <c r="O34" s="838"/>
      <c r="P34" s="838"/>
      <c r="Q34" s="838"/>
      <c r="R34" s="837"/>
      <c r="S34" s="839"/>
      <c r="T34" s="840"/>
      <c r="U34" s="840"/>
      <c r="V34" s="840"/>
      <c r="W34" s="841"/>
      <c r="X34" s="839"/>
      <c r="Y34" s="840"/>
      <c r="Z34" s="840"/>
      <c r="AA34" s="840"/>
      <c r="AB34" s="841"/>
      <c r="AC34" s="842" t="str">
        <f t="shared" si="0"/>
        <v xml:space="preserve"> </v>
      </c>
      <c r="AD34" s="843"/>
      <c r="AE34" s="843"/>
      <c r="AF34" s="843"/>
      <c r="AG34" s="844"/>
    </row>
    <row r="35" spans="1:33">
      <c r="A35" s="836"/>
      <c r="B35" s="837"/>
      <c r="C35" s="836"/>
      <c r="D35" s="837"/>
      <c r="E35" s="837"/>
      <c r="F35" s="837"/>
      <c r="G35" s="837"/>
      <c r="H35" s="837"/>
      <c r="I35" s="837"/>
      <c r="J35" s="837"/>
      <c r="K35" s="837"/>
      <c r="L35" s="837"/>
      <c r="M35" s="837"/>
      <c r="N35" s="838"/>
      <c r="O35" s="838"/>
      <c r="P35" s="838"/>
      <c r="Q35" s="838"/>
      <c r="R35" s="837"/>
      <c r="S35" s="839"/>
      <c r="T35" s="840"/>
      <c r="U35" s="840"/>
      <c r="V35" s="840"/>
      <c r="W35" s="841"/>
      <c r="X35" s="839"/>
      <c r="Y35" s="840"/>
      <c r="Z35" s="840"/>
      <c r="AA35" s="840"/>
      <c r="AB35" s="841"/>
      <c r="AC35" s="842" t="str">
        <f t="shared" si="0"/>
        <v xml:space="preserve"> </v>
      </c>
      <c r="AD35" s="843"/>
      <c r="AE35" s="843"/>
      <c r="AF35" s="843"/>
      <c r="AG35" s="844"/>
    </row>
    <row r="36" spans="1:33">
      <c r="A36" s="836"/>
      <c r="B36" s="837"/>
      <c r="C36" s="836"/>
      <c r="D36" s="837"/>
      <c r="E36" s="837"/>
      <c r="F36" s="837"/>
      <c r="G36" s="837"/>
      <c r="H36" s="837"/>
      <c r="I36" s="837"/>
      <c r="J36" s="837"/>
      <c r="K36" s="837"/>
      <c r="L36" s="837"/>
      <c r="M36" s="837"/>
      <c r="N36" s="838"/>
      <c r="O36" s="838"/>
      <c r="P36" s="838"/>
      <c r="Q36" s="838"/>
      <c r="R36" s="837"/>
      <c r="S36" s="839"/>
      <c r="T36" s="840"/>
      <c r="U36" s="840"/>
      <c r="V36" s="840"/>
      <c r="W36" s="841"/>
      <c r="X36" s="839"/>
      <c r="Y36" s="840"/>
      <c r="Z36" s="840"/>
      <c r="AA36" s="840"/>
      <c r="AB36" s="841"/>
      <c r="AC36" s="842" t="str">
        <f t="shared" si="0"/>
        <v xml:space="preserve"> </v>
      </c>
      <c r="AD36" s="843"/>
      <c r="AE36" s="843"/>
      <c r="AF36" s="843"/>
      <c r="AG36" s="844"/>
    </row>
    <row r="37" spans="1:33">
      <c r="A37" s="836"/>
      <c r="B37" s="837"/>
      <c r="C37" s="836"/>
      <c r="D37" s="837"/>
      <c r="E37" s="837"/>
      <c r="F37" s="837"/>
      <c r="G37" s="837"/>
      <c r="H37" s="837"/>
      <c r="I37" s="837"/>
      <c r="J37" s="837"/>
      <c r="K37" s="837"/>
      <c r="L37" s="837"/>
      <c r="M37" s="837"/>
      <c r="N37" s="838"/>
      <c r="O37" s="838"/>
      <c r="P37" s="838"/>
      <c r="Q37" s="838"/>
      <c r="R37" s="837"/>
      <c r="S37" s="839"/>
      <c r="T37" s="840"/>
      <c r="U37" s="840"/>
      <c r="V37" s="840"/>
      <c r="W37" s="841"/>
      <c r="X37" s="839"/>
      <c r="Y37" s="840"/>
      <c r="Z37" s="840"/>
      <c r="AA37" s="840"/>
      <c r="AB37" s="841"/>
      <c r="AC37" s="842" t="str">
        <f t="shared" si="0"/>
        <v xml:space="preserve"> </v>
      </c>
      <c r="AD37" s="843"/>
      <c r="AE37" s="843"/>
      <c r="AF37" s="843"/>
      <c r="AG37" s="844"/>
    </row>
    <row r="38" spans="1:33">
      <c r="A38" s="836"/>
      <c r="B38" s="837"/>
      <c r="C38" s="836"/>
      <c r="D38" s="837"/>
      <c r="E38" s="837"/>
      <c r="F38" s="837"/>
      <c r="G38" s="837"/>
      <c r="H38" s="837"/>
      <c r="I38" s="837"/>
      <c r="J38" s="837"/>
      <c r="K38" s="837"/>
      <c r="L38" s="837"/>
      <c r="M38" s="837"/>
      <c r="N38" s="838"/>
      <c r="O38" s="838"/>
      <c r="P38" s="838"/>
      <c r="Q38" s="838"/>
      <c r="R38" s="837"/>
      <c r="S38" s="839"/>
      <c r="T38" s="840"/>
      <c r="U38" s="840"/>
      <c r="V38" s="840"/>
      <c r="W38" s="841"/>
      <c r="X38" s="839"/>
      <c r="Y38" s="840"/>
      <c r="Z38" s="840"/>
      <c r="AA38" s="840"/>
      <c r="AB38" s="841"/>
      <c r="AC38" s="842" t="str">
        <f t="shared" si="0"/>
        <v xml:space="preserve"> </v>
      </c>
      <c r="AD38" s="843"/>
      <c r="AE38" s="843"/>
      <c r="AF38" s="843"/>
      <c r="AG38" s="844"/>
    </row>
    <row r="39" spans="1:33">
      <c r="A39" s="836"/>
      <c r="B39" s="837"/>
      <c r="C39" s="836"/>
      <c r="D39" s="837"/>
      <c r="E39" s="837"/>
      <c r="F39" s="837"/>
      <c r="G39" s="837"/>
      <c r="H39" s="837"/>
      <c r="I39" s="837"/>
      <c r="J39" s="837"/>
      <c r="K39" s="837"/>
      <c r="L39" s="837"/>
      <c r="M39" s="837"/>
      <c r="N39" s="838"/>
      <c r="O39" s="838"/>
      <c r="P39" s="838"/>
      <c r="Q39" s="838"/>
      <c r="R39" s="837"/>
      <c r="S39" s="839"/>
      <c r="T39" s="840"/>
      <c r="U39" s="840"/>
      <c r="V39" s="840"/>
      <c r="W39" s="841"/>
      <c r="X39" s="839"/>
      <c r="Y39" s="840"/>
      <c r="Z39" s="840"/>
      <c r="AA39" s="840"/>
      <c r="AB39" s="841"/>
      <c r="AC39" s="842" t="str">
        <f t="shared" si="0"/>
        <v xml:space="preserve"> </v>
      </c>
      <c r="AD39" s="843"/>
      <c r="AE39" s="843"/>
      <c r="AF39" s="843"/>
      <c r="AG39" s="844"/>
    </row>
    <row r="40" spans="1:33">
      <c r="A40" s="40" t="s">
        <v>77</v>
      </c>
      <c r="B40" s="41"/>
      <c r="C40" s="867"/>
      <c r="D40" s="868"/>
      <c r="E40" s="868"/>
      <c r="F40" s="868"/>
      <c r="G40" s="868"/>
      <c r="H40" s="868"/>
      <c r="I40" s="868"/>
      <c r="J40" s="868"/>
      <c r="K40" s="868"/>
      <c r="L40" s="868"/>
      <c r="M40" s="869"/>
      <c r="N40" s="870">
        <f>SUM(N19:R39)</f>
        <v>364237.98</v>
      </c>
      <c r="O40" s="870"/>
      <c r="P40" s="870"/>
      <c r="Q40" s="870"/>
      <c r="R40" s="871"/>
      <c r="S40" s="870">
        <f>SUM(S17:W39)</f>
        <v>7181</v>
      </c>
      <c r="T40" s="870"/>
      <c r="U40" s="870"/>
      <c r="V40" s="870"/>
      <c r="W40" s="871"/>
      <c r="X40" s="870">
        <f>SUM(X17:AB39)</f>
        <v>0</v>
      </c>
      <c r="Y40" s="870"/>
      <c r="Z40" s="870"/>
      <c r="AA40" s="870"/>
      <c r="AB40" s="871"/>
      <c r="AC40" s="872">
        <f t="shared" si="0"/>
        <v>371418.98</v>
      </c>
      <c r="AD40" s="873"/>
      <c r="AE40" s="873"/>
      <c r="AF40" s="873"/>
      <c r="AG40" s="874"/>
    </row>
    <row r="41" spans="1:33">
      <c r="A41" s="554"/>
      <c r="B41" s="554"/>
      <c r="C41" s="551"/>
      <c r="D41" s="551"/>
      <c r="E41" s="551"/>
      <c r="F41" s="551"/>
      <c r="G41" s="551"/>
      <c r="H41" s="551"/>
      <c r="I41" s="551"/>
      <c r="J41" s="551"/>
      <c r="K41" s="551"/>
      <c r="L41" s="551"/>
      <c r="M41" s="551"/>
      <c r="N41" s="555"/>
      <c r="O41" s="555"/>
      <c r="P41" s="555"/>
      <c r="Q41" s="555"/>
      <c r="R41" s="556"/>
      <c r="S41" s="555"/>
      <c r="T41" s="555"/>
      <c r="U41" s="555"/>
      <c r="V41" s="555"/>
      <c r="W41" s="556"/>
      <c r="X41" s="555"/>
      <c r="Y41" s="555"/>
      <c r="Z41" s="555"/>
      <c r="AA41" s="555"/>
      <c r="AB41" s="556"/>
      <c r="AC41" s="555"/>
      <c r="AD41" s="555"/>
      <c r="AE41" s="555"/>
      <c r="AF41" s="555"/>
      <c r="AG41" s="556"/>
    </row>
    <row r="42" spans="1:33" ht="11.25" customHeight="1">
      <c r="A42" s="554"/>
      <c r="B42" s="554"/>
      <c r="C42" s="551"/>
      <c r="D42" s="551"/>
      <c r="E42" s="551"/>
      <c r="F42" s="551"/>
      <c r="G42" s="551"/>
      <c r="H42" s="551"/>
      <c r="I42" s="551"/>
      <c r="J42" s="551"/>
      <c r="K42" s="551"/>
      <c r="L42" s="551"/>
      <c r="M42" s="551"/>
      <c r="N42" s="555"/>
      <c r="O42" s="555"/>
      <c r="P42" s="555"/>
      <c r="Q42" s="555"/>
      <c r="R42" s="556"/>
      <c r="S42" s="555"/>
      <c r="T42" s="555"/>
      <c r="U42" s="555"/>
      <c r="V42" s="555"/>
      <c r="W42" s="556"/>
      <c r="X42" s="555"/>
      <c r="Y42" s="555"/>
      <c r="Z42" s="555"/>
      <c r="AA42" s="555"/>
      <c r="AB42" s="556"/>
      <c r="AC42" s="555"/>
      <c r="AD42" s="555"/>
      <c r="AE42" s="555"/>
      <c r="AF42" s="555"/>
      <c r="AG42" s="556"/>
    </row>
    <row r="43" spans="1:33" ht="11.25" customHeight="1">
      <c r="A43" s="554"/>
      <c r="B43" s="554"/>
      <c r="C43" s="551"/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5"/>
      <c r="O43" s="555"/>
      <c r="P43" s="555"/>
      <c r="Q43" s="555"/>
      <c r="R43" s="556"/>
      <c r="S43" s="555"/>
      <c r="T43" s="555"/>
      <c r="U43" s="555"/>
      <c r="V43" s="555"/>
      <c r="W43" s="556"/>
      <c r="X43" s="555"/>
      <c r="Y43" s="555"/>
      <c r="Z43" s="555"/>
      <c r="AA43" s="555"/>
      <c r="AB43" s="556"/>
      <c r="AC43" s="555"/>
      <c r="AD43" s="555"/>
      <c r="AE43" s="555"/>
      <c r="AF43" s="555"/>
      <c r="AG43" s="556"/>
    </row>
    <row r="44" spans="1:33" ht="11.25" customHeight="1">
      <c r="A44" s="17"/>
      <c r="B44" s="550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1:33">
      <c r="A45" s="875" t="s">
        <v>578</v>
      </c>
      <c r="B45" s="875"/>
      <c r="C45" s="875"/>
      <c r="D45" s="875"/>
      <c r="E45" s="875"/>
      <c r="F45" s="875"/>
      <c r="G45" s="875"/>
      <c r="H45" s="875"/>
      <c r="I45" s="875"/>
      <c r="J45" s="557"/>
      <c r="K45" s="557"/>
      <c r="L45" s="557"/>
      <c r="M45" s="557"/>
      <c r="N45" s="557"/>
      <c r="O45" s="557"/>
      <c r="P45" s="17" t="s">
        <v>79</v>
      </c>
      <c r="Q45" s="876">
        <v>21</v>
      </c>
      <c r="R45" s="876"/>
      <c r="S45" s="17" t="s">
        <v>80</v>
      </c>
      <c r="T45" s="876" t="s">
        <v>694</v>
      </c>
      <c r="U45" s="876"/>
      <c r="V45" s="876"/>
      <c r="W45" s="876"/>
      <c r="X45" s="876"/>
      <c r="Y45" s="876"/>
      <c r="Z45" s="876"/>
      <c r="AA45" s="17" t="s">
        <v>80</v>
      </c>
      <c r="AB45" s="876">
        <v>2021</v>
      </c>
      <c r="AC45" s="876"/>
      <c r="AD45" s="876"/>
      <c r="AE45" s="876"/>
      <c r="AF45" s="17"/>
      <c r="AG45" s="17"/>
    </row>
    <row r="46" spans="1:33">
      <c r="A46" s="17" t="s">
        <v>81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ht="9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spans="1:33" ht="9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1:33" ht="9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1:33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17"/>
      <c r="O50" s="17"/>
      <c r="P50" s="17"/>
      <c r="Q50" s="17"/>
      <c r="R50" s="17"/>
      <c r="S50" s="17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</row>
    <row r="51" spans="1:33">
      <c r="A51" s="558" t="s">
        <v>82</v>
      </c>
      <c r="B51" s="558"/>
      <c r="C51" s="558"/>
      <c r="D51" s="558"/>
      <c r="E51" s="558"/>
      <c r="F51" s="558"/>
      <c r="G51" s="558"/>
      <c r="H51" s="558"/>
      <c r="I51" s="558"/>
      <c r="J51" s="558"/>
      <c r="K51" s="558"/>
      <c r="L51" s="558"/>
      <c r="M51" s="558"/>
      <c r="N51" s="558"/>
      <c r="O51" s="17"/>
      <c r="P51" s="17"/>
      <c r="Q51" s="17"/>
      <c r="R51" s="17"/>
      <c r="S51" s="17"/>
      <c r="T51" s="17" t="s">
        <v>83</v>
      </c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</row>
    <row r="52" spans="1:33">
      <c r="A52" s="559" t="s">
        <v>573</v>
      </c>
      <c r="B52" s="560"/>
      <c r="C52" s="866" t="s">
        <v>574</v>
      </c>
      <c r="D52" s="866"/>
      <c r="E52" s="866"/>
      <c r="F52" s="866"/>
      <c r="G52" s="866"/>
      <c r="H52" s="866"/>
      <c r="I52" s="866"/>
      <c r="J52" s="866"/>
      <c r="K52" s="866"/>
      <c r="L52" s="866"/>
      <c r="M52" s="866"/>
      <c r="N52" s="866"/>
      <c r="O52" s="561"/>
      <c r="P52" s="561"/>
      <c r="Q52" s="561"/>
      <c r="R52" s="17"/>
      <c r="S52" s="17"/>
      <c r="T52" s="559" t="s">
        <v>573</v>
      </c>
      <c r="U52" s="562"/>
      <c r="V52" s="866" t="s">
        <v>695</v>
      </c>
      <c r="W52" s="866"/>
      <c r="X52" s="866"/>
      <c r="Y52" s="866"/>
      <c r="Z52" s="866"/>
      <c r="AA52" s="866"/>
      <c r="AB52" s="866"/>
      <c r="AC52" s="866"/>
      <c r="AD52" s="866"/>
      <c r="AE52" s="866"/>
      <c r="AF52" s="866"/>
      <c r="AG52" s="866"/>
    </row>
    <row r="53" spans="1:33">
      <c r="A53" s="559" t="s">
        <v>575</v>
      </c>
      <c r="B53" s="563"/>
      <c r="C53" s="866" t="s">
        <v>87</v>
      </c>
      <c r="D53" s="866"/>
      <c r="E53" s="866"/>
      <c r="F53" s="866"/>
      <c r="G53" s="866"/>
      <c r="H53" s="866"/>
      <c r="I53" s="866"/>
      <c r="J53" s="866"/>
      <c r="K53" s="866"/>
      <c r="L53" s="866"/>
      <c r="M53" s="866"/>
      <c r="N53" s="866"/>
      <c r="O53" s="561"/>
      <c r="P53" s="561"/>
      <c r="Q53" s="561"/>
      <c r="R53" s="564"/>
      <c r="S53" s="564"/>
      <c r="T53" s="559" t="s">
        <v>575</v>
      </c>
      <c r="U53" s="560"/>
      <c r="V53" s="866" t="s">
        <v>696</v>
      </c>
      <c r="W53" s="866"/>
      <c r="X53" s="866"/>
      <c r="Y53" s="866"/>
      <c r="Z53" s="866"/>
      <c r="AA53" s="866"/>
      <c r="AB53" s="866"/>
      <c r="AC53" s="866"/>
      <c r="AD53" s="866"/>
      <c r="AE53" s="866"/>
      <c r="AF53" s="866"/>
      <c r="AG53" s="866"/>
    </row>
    <row r="54" spans="1:33">
      <c r="A54" s="559" t="s">
        <v>89</v>
      </c>
      <c r="B54" s="565"/>
      <c r="C54" s="866" t="s">
        <v>576</v>
      </c>
      <c r="D54" s="866"/>
      <c r="E54" s="866"/>
      <c r="F54" s="866"/>
      <c r="G54" s="866"/>
      <c r="H54" s="866"/>
      <c r="I54" s="866"/>
      <c r="J54" s="866"/>
      <c r="K54" s="866"/>
      <c r="L54" s="866"/>
      <c r="M54" s="866"/>
      <c r="N54" s="866"/>
      <c r="O54" s="561"/>
      <c r="P54" s="561"/>
      <c r="Q54" s="561"/>
      <c r="R54" s="564"/>
      <c r="S54" s="564"/>
      <c r="T54" s="566"/>
      <c r="U54" s="560"/>
      <c r="V54" s="866"/>
      <c r="W54" s="866"/>
      <c r="X54" s="866"/>
      <c r="Y54" s="866"/>
      <c r="Z54" s="866"/>
      <c r="AA54" s="866"/>
      <c r="AB54" s="866"/>
      <c r="AC54" s="866"/>
      <c r="AD54" s="866"/>
      <c r="AE54" s="866"/>
      <c r="AF54" s="866"/>
      <c r="AG54" s="866"/>
    </row>
  </sheetData>
  <mergeCells count="159">
    <mergeCell ref="A39:B39"/>
    <mergeCell ref="C39:M39"/>
    <mergeCell ref="N39:R39"/>
    <mergeCell ref="S39:W39"/>
    <mergeCell ref="X39:AB39"/>
    <mergeCell ref="AC39:AG39"/>
    <mergeCell ref="A38:B38"/>
    <mergeCell ref="C52:N52"/>
    <mergeCell ref="V52:AG52"/>
    <mergeCell ref="C38:M38"/>
    <mergeCell ref="N38:R38"/>
    <mergeCell ref="S38:W38"/>
    <mergeCell ref="X38:AB38"/>
    <mergeCell ref="AC38:AG38"/>
    <mergeCell ref="C53:N53"/>
    <mergeCell ref="V53:AG53"/>
    <mergeCell ref="C54:N54"/>
    <mergeCell ref="V54:AG54"/>
    <mergeCell ref="C40:M40"/>
    <mergeCell ref="N40:R40"/>
    <mergeCell ref="S40:W40"/>
    <mergeCell ref="X40:AB40"/>
    <mergeCell ref="AC40:AG40"/>
    <mergeCell ref="A45:I45"/>
    <mergeCell ref="Q45:R45"/>
    <mergeCell ref="T45:Z45"/>
    <mergeCell ref="AB45:AE45"/>
    <mergeCell ref="A37:B37"/>
    <mergeCell ref="C37:M37"/>
    <mergeCell ref="N37:R37"/>
    <mergeCell ref="S37:W37"/>
    <mergeCell ref="X37:AB37"/>
    <mergeCell ref="AC37:AG37"/>
    <mergeCell ref="A36:B36"/>
    <mergeCell ref="C36:M36"/>
    <mergeCell ref="N36:R36"/>
    <mergeCell ref="S36:W36"/>
    <mergeCell ref="X36:AB36"/>
    <mergeCell ref="AC36:AG36"/>
    <mergeCell ref="A35:B35"/>
    <mergeCell ref="C35:M35"/>
    <mergeCell ref="N35:R35"/>
    <mergeCell ref="S35:W35"/>
    <mergeCell ref="X35:AB35"/>
    <mergeCell ref="AC35:AG35"/>
    <mergeCell ref="A34:B34"/>
    <mergeCell ref="C34:M34"/>
    <mergeCell ref="N34:R34"/>
    <mergeCell ref="S34:W34"/>
    <mergeCell ref="X34:AB34"/>
    <mergeCell ref="AC34:AG34"/>
    <mergeCell ref="A33:B33"/>
    <mergeCell ref="C33:M33"/>
    <mergeCell ref="N33:R33"/>
    <mergeCell ref="S33:W33"/>
    <mergeCell ref="X33:AB33"/>
    <mergeCell ref="AC33:AG33"/>
    <mergeCell ref="A32:B32"/>
    <mergeCell ref="C32:M32"/>
    <mergeCell ref="N32:R32"/>
    <mergeCell ref="S32:W32"/>
    <mergeCell ref="X32:AB32"/>
    <mergeCell ref="AC32:AG32"/>
    <mergeCell ref="A30:B30"/>
    <mergeCell ref="C30:M30"/>
    <mergeCell ref="N30:R30"/>
    <mergeCell ref="S30:W30"/>
    <mergeCell ref="X30:AB30"/>
    <mergeCell ref="AC30:AG30"/>
    <mergeCell ref="A31:B31"/>
    <mergeCell ref="C31:M31"/>
    <mergeCell ref="N31:R31"/>
    <mergeCell ref="S31:W31"/>
    <mergeCell ref="X31:AB31"/>
    <mergeCell ref="AC31:AG31"/>
    <mergeCell ref="A29:B29"/>
    <mergeCell ref="C29:M29"/>
    <mergeCell ref="N29:R29"/>
    <mergeCell ref="S29:W29"/>
    <mergeCell ref="X29:AB29"/>
    <mergeCell ref="AC29:AG29"/>
    <mergeCell ref="A28:B28"/>
    <mergeCell ref="C28:M28"/>
    <mergeCell ref="N28:R28"/>
    <mergeCell ref="S28:W28"/>
    <mergeCell ref="X28:AB28"/>
    <mergeCell ref="AC28:AG28"/>
    <mergeCell ref="A27:B27"/>
    <mergeCell ref="C27:M27"/>
    <mergeCell ref="N27:R27"/>
    <mergeCell ref="S27:W27"/>
    <mergeCell ref="X27:AB27"/>
    <mergeCell ref="AC27:AG27"/>
    <mergeCell ref="A26:B26"/>
    <mergeCell ref="C26:M26"/>
    <mergeCell ref="N26:R26"/>
    <mergeCell ref="S26:W26"/>
    <mergeCell ref="X26:AB26"/>
    <mergeCell ref="AC26:AG26"/>
    <mergeCell ref="A25:B25"/>
    <mergeCell ref="C25:M25"/>
    <mergeCell ref="N25:R25"/>
    <mergeCell ref="S25:W25"/>
    <mergeCell ref="X25:AB25"/>
    <mergeCell ref="AC25:AG25"/>
    <mergeCell ref="A24:B24"/>
    <mergeCell ref="C24:M24"/>
    <mergeCell ref="N24:R24"/>
    <mergeCell ref="S24:W24"/>
    <mergeCell ref="X24:AB24"/>
    <mergeCell ref="AC24:AG24"/>
    <mergeCell ref="A23:B23"/>
    <mergeCell ref="C23:M23"/>
    <mergeCell ref="N23:R23"/>
    <mergeCell ref="S23:W23"/>
    <mergeCell ref="X23:AB23"/>
    <mergeCell ref="AC23:AG23"/>
    <mergeCell ref="A22:B22"/>
    <mergeCell ref="C22:M22"/>
    <mergeCell ref="N22:R22"/>
    <mergeCell ref="S22:W22"/>
    <mergeCell ref="X22:AB22"/>
    <mergeCell ref="AC22:AG22"/>
    <mergeCell ref="A21:B21"/>
    <mergeCell ref="C21:M21"/>
    <mergeCell ref="N21:R21"/>
    <mergeCell ref="S21:W21"/>
    <mergeCell ref="X21:AB21"/>
    <mergeCell ref="AC21:AG21"/>
    <mergeCell ref="A20:B20"/>
    <mergeCell ref="C20:M20"/>
    <mergeCell ref="N20:R20"/>
    <mergeCell ref="S20:W20"/>
    <mergeCell ref="X20:AB20"/>
    <mergeCell ref="AC20:AG20"/>
    <mergeCell ref="A19:B19"/>
    <mergeCell ref="C19:M19"/>
    <mergeCell ref="N19:R19"/>
    <mergeCell ref="S19:W19"/>
    <mergeCell ref="X19:AB19"/>
    <mergeCell ref="AC19:AG19"/>
    <mergeCell ref="A18:B18"/>
    <mergeCell ref="C18:M18"/>
    <mergeCell ref="N18:R18"/>
    <mergeCell ref="S18:W18"/>
    <mergeCell ref="X18:AB18"/>
    <mergeCell ref="AC18:AG18"/>
    <mergeCell ref="J2:AG2"/>
    <mergeCell ref="J3:AG3"/>
    <mergeCell ref="A7:AG7"/>
    <mergeCell ref="A10:AG10"/>
    <mergeCell ref="A17:B17"/>
    <mergeCell ref="C17:M17"/>
    <mergeCell ref="N17:R17"/>
    <mergeCell ref="S17:W17"/>
    <mergeCell ref="X17:AB17"/>
    <mergeCell ref="AC17:AG17"/>
    <mergeCell ref="C15:M15"/>
    <mergeCell ref="N15:AG15"/>
  </mergeCells>
  <pageMargins left="0.511811024" right="0.511811024" top="0.78740157499999996" bottom="0.78740157499999996" header="0.31496062000000002" footer="0.31496062000000002"/>
  <pageSetup scale="8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8">
    <tabColor theme="0" tint="-0.249977111117893"/>
  </sheetPr>
  <dimension ref="B1:AI48"/>
  <sheetViews>
    <sheetView showGridLines="0" view="pageBreakPreview" topLeftCell="A28" zoomScale="85" zoomScaleNormal="85" zoomScaleSheetLayoutView="85" workbookViewId="0">
      <selection activeCell="C18" sqref="C18:Q18"/>
    </sheetView>
  </sheetViews>
  <sheetFormatPr defaultColWidth="9.140625" defaultRowHeight="15"/>
  <cols>
    <col min="1" max="3" width="9.140625" style="7"/>
    <col min="4" max="4" width="13.28515625" style="7" customWidth="1"/>
    <col min="5" max="9" width="9.140625" style="7"/>
    <col min="10" max="10" width="15" style="7" bestFit="1" customWidth="1"/>
    <col min="11" max="11" width="16.140625" style="7" customWidth="1"/>
    <col min="12" max="12" width="17" style="7" bestFit="1" customWidth="1"/>
    <col min="13" max="13" width="16.42578125" style="7" bestFit="1" customWidth="1"/>
    <col min="14" max="14" width="17" style="7" bestFit="1" customWidth="1"/>
    <col min="15" max="15" width="17" style="194" customWidth="1"/>
    <col min="16" max="16" width="11" style="7" bestFit="1" customWidth="1"/>
    <col min="17" max="17" width="10.42578125" style="7" bestFit="1" customWidth="1"/>
    <col min="18" max="18" width="12" style="7" bestFit="1" customWidth="1"/>
    <col min="19" max="23" width="9.140625" style="7"/>
    <col min="24" max="24" width="13.7109375" style="7" customWidth="1"/>
    <col min="25" max="25" width="14.42578125" style="7" customWidth="1"/>
    <col min="26" max="26" width="22" style="7" customWidth="1"/>
    <col min="27" max="27" width="12.28515625" style="7" customWidth="1"/>
    <col min="28" max="16384" width="9.140625" style="7"/>
  </cols>
  <sheetData>
    <row r="1" spans="2:35"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</row>
    <row r="2" spans="2:35">
      <c r="B2" s="78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99"/>
      <c r="P2" s="77"/>
      <c r="Q2" s="77"/>
    </row>
    <row r="3" spans="2:35"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</row>
    <row r="4" spans="2:35"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</row>
    <row r="5" spans="2:35"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</row>
    <row r="6" spans="2:35"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</row>
    <row r="7" spans="2:35"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  <c r="N7" s="676"/>
      <c r="O7" s="676"/>
      <c r="P7" s="676"/>
      <c r="Q7" s="676"/>
    </row>
    <row r="8" spans="2:35">
      <c r="B8" s="676"/>
      <c r="C8" s="676"/>
      <c r="D8" s="676"/>
      <c r="E8" s="676"/>
      <c r="F8" s="676"/>
      <c r="G8" s="676"/>
      <c r="H8" s="676"/>
      <c r="I8" s="676"/>
      <c r="J8" s="676"/>
      <c r="K8" s="676"/>
      <c r="L8" s="676"/>
      <c r="M8" s="676"/>
      <c r="N8" s="676"/>
      <c r="O8" s="676"/>
      <c r="P8" s="676"/>
      <c r="Q8" s="676"/>
      <c r="AB8" s="194"/>
      <c r="AC8" s="194"/>
      <c r="AD8" s="194"/>
      <c r="AE8" s="194"/>
      <c r="AF8" s="194"/>
      <c r="AG8" s="194"/>
      <c r="AH8" s="194"/>
      <c r="AI8" s="194"/>
    </row>
    <row r="9" spans="2:35">
      <c r="B9" s="676"/>
      <c r="C9" s="676"/>
      <c r="D9" s="676"/>
      <c r="E9" s="676"/>
      <c r="F9" s="676"/>
      <c r="G9" s="676"/>
      <c r="H9" s="676"/>
      <c r="I9" s="676"/>
      <c r="J9" s="676"/>
      <c r="K9" s="676"/>
      <c r="L9" s="676"/>
      <c r="M9" s="676"/>
      <c r="N9" s="676"/>
      <c r="O9" s="676"/>
      <c r="P9" s="676"/>
      <c r="Q9" s="676"/>
      <c r="AB9" s="194"/>
      <c r="AC9" s="194"/>
      <c r="AD9" s="194"/>
      <c r="AE9" s="194"/>
      <c r="AF9" s="194"/>
      <c r="AG9" s="194"/>
      <c r="AH9" s="194"/>
      <c r="AI9" s="194"/>
    </row>
    <row r="10" spans="2:35"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AB10" s="194"/>
      <c r="AC10" s="194"/>
      <c r="AD10" s="194"/>
      <c r="AE10" s="194"/>
      <c r="AF10" s="194"/>
      <c r="AG10" s="194"/>
      <c r="AH10" s="194"/>
      <c r="AI10" s="194"/>
    </row>
    <row r="11" spans="2:35" ht="18.75">
      <c r="B11" s="877" t="s">
        <v>103</v>
      </c>
      <c r="C11" s="877"/>
      <c r="D11" s="877"/>
      <c r="E11" s="877"/>
      <c r="F11" s="877"/>
      <c r="G11" s="877"/>
      <c r="H11" s="877"/>
      <c r="I11" s="877"/>
      <c r="J11" s="877"/>
      <c r="K11" s="877"/>
      <c r="L11" s="877"/>
      <c r="M11" s="877"/>
      <c r="N11" s="877"/>
      <c r="O11" s="877"/>
      <c r="P11" s="877"/>
      <c r="Q11" s="877"/>
    </row>
    <row r="12" spans="2:35">
      <c r="B12" s="676"/>
      <c r="C12" s="676"/>
      <c r="D12" s="676"/>
      <c r="E12" s="676"/>
      <c r="F12" s="676"/>
      <c r="G12" s="676"/>
      <c r="H12" s="676"/>
      <c r="I12" s="676"/>
      <c r="J12" s="676"/>
      <c r="K12" s="676"/>
      <c r="L12" s="676"/>
      <c r="M12" s="676"/>
      <c r="N12" s="676"/>
      <c r="O12" s="676"/>
      <c r="P12" s="676"/>
      <c r="Q12" s="676"/>
    </row>
    <row r="13" spans="2:35" ht="18.75">
      <c r="B13" s="877" t="s">
        <v>57</v>
      </c>
      <c r="C13" s="877"/>
      <c r="D13" s="877"/>
      <c r="E13" s="877"/>
      <c r="F13" s="877"/>
      <c r="G13" s="877"/>
      <c r="H13" s="877"/>
      <c r="I13" s="877"/>
      <c r="J13" s="877"/>
      <c r="K13" s="877"/>
      <c r="L13" s="877"/>
      <c r="M13" s="877"/>
      <c r="N13" s="877"/>
      <c r="O13" s="877"/>
      <c r="P13" s="877"/>
      <c r="Q13" s="877"/>
    </row>
    <row r="14" spans="2:35" ht="18.7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00"/>
      <c r="P14" s="9"/>
      <c r="Q14" s="9"/>
    </row>
    <row r="15" spans="2:35" ht="15" customHeight="1">
      <c r="B15" s="878" t="s">
        <v>6</v>
      </c>
      <c r="C15" s="878"/>
      <c r="D15" s="878"/>
      <c r="E15" s="878"/>
      <c r="F15" s="878"/>
      <c r="G15" s="878"/>
      <c r="H15" s="878"/>
      <c r="I15" s="878"/>
      <c r="J15" s="878"/>
      <c r="K15" s="878"/>
      <c r="L15" s="878"/>
      <c r="M15" s="878"/>
      <c r="N15" s="878"/>
      <c r="O15" s="878"/>
      <c r="P15" s="878"/>
      <c r="Q15" s="878"/>
    </row>
    <row r="16" spans="2:35" ht="15" customHeight="1">
      <c r="B16" s="878" t="s">
        <v>7</v>
      </c>
      <c r="C16" s="878"/>
      <c r="D16" s="878"/>
      <c r="E16" s="878"/>
      <c r="F16" s="878"/>
      <c r="G16" s="878"/>
      <c r="H16" s="878"/>
      <c r="I16" s="878"/>
      <c r="J16" s="878"/>
      <c r="K16" s="878"/>
      <c r="L16" s="878"/>
      <c r="M16" s="878"/>
      <c r="N16" s="878"/>
      <c r="O16" s="878"/>
      <c r="P16" s="878"/>
      <c r="Q16" s="878"/>
    </row>
    <row r="17" spans="2:17" ht="15" customHeight="1">
      <c r="B17" s="878" t="str">
        <f>'PLANILHA GLOBAL'!B17:I17</f>
        <v>CONTRATO: 1023180-37/2015</v>
      </c>
      <c r="C17" s="878"/>
      <c r="D17" s="878"/>
      <c r="E17" s="878"/>
      <c r="F17" s="878"/>
      <c r="G17" s="878"/>
      <c r="H17" s="878"/>
      <c r="I17" s="878"/>
      <c r="J17" s="878"/>
      <c r="K17" s="878"/>
      <c r="L17" s="878"/>
      <c r="M17" s="878"/>
      <c r="N17" s="878"/>
      <c r="O17" s="878"/>
      <c r="P17" s="878"/>
      <c r="Q17" s="878"/>
    </row>
    <row r="18" spans="2:17">
      <c r="B18" s="2" t="s">
        <v>8</v>
      </c>
      <c r="C18" s="879" t="str">
        <f>'PLANILHA GLOBAL'!C18:I18</f>
        <v>Pavimentação em Diversas Ruas do Município de Cabaceiras - PB</v>
      </c>
      <c r="D18" s="879"/>
      <c r="E18" s="879"/>
      <c r="F18" s="879"/>
      <c r="G18" s="879"/>
      <c r="H18" s="879"/>
      <c r="I18" s="879"/>
      <c r="J18" s="879"/>
      <c r="K18" s="879"/>
      <c r="L18" s="879"/>
      <c r="M18" s="879"/>
      <c r="N18" s="879"/>
      <c r="O18" s="879"/>
      <c r="P18" s="879"/>
      <c r="Q18" s="879"/>
    </row>
    <row r="19" spans="2:17">
      <c r="B19" s="676"/>
      <c r="C19" s="676"/>
      <c r="D19" s="676"/>
      <c r="E19" s="676"/>
      <c r="F19" s="676"/>
      <c r="G19" s="676"/>
      <c r="H19" s="676"/>
      <c r="I19" s="676"/>
      <c r="J19" s="676"/>
      <c r="K19" s="676"/>
      <c r="L19" s="676"/>
      <c r="M19" s="676"/>
      <c r="N19" s="676"/>
      <c r="O19" s="676"/>
      <c r="P19" s="676"/>
      <c r="Q19" s="676"/>
    </row>
    <row r="20" spans="2:17">
      <c r="B20" s="795" t="s">
        <v>10</v>
      </c>
      <c r="C20" s="795"/>
      <c r="D20" s="795"/>
      <c r="E20" s="69" t="s">
        <v>91</v>
      </c>
      <c r="F20" s="69"/>
      <c r="G20" s="69"/>
      <c r="H20" s="69"/>
      <c r="I20" s="69"/>
      <c r="J20" s="69"/>
      <c r="K20" s="69"/>
      <c r="L20" s="69"/>
      <c r="M20" s="69"/>
      <c r="N20" s="69"/>
      <c r="O20" s="192"/>
      <c r="P20" s="6" t="s">
        <v>11</v>
      </c>
      <c r="Q20" s="3">
        <f>'PLANILHA GLOBAL'!I21</f>
        <v>0.2034</v>
      </c>
    </row>
    <row r="21" spans="2:17">
      <c r="B21" s="8"/>
      <c r="C21" s="8"/>
      <c r="D21" s="8"/>
      <c r="E21" s="794"/>
      <c r="F21" s="794"/>
      <c r="G21" s="794"/>
      <c r="H21" s="794"/>
      <c r="I21" s="794"/>
      <c r="J21" s="794"/>
      <c r="K21" s="794"/>
      <c r="L21" s="794"/>
      <c r="M21" s="794"/>
      <c r="N21" s="794"/>
      <c r="O21" s="192"/>
      <c r="P21" s="6" t="s">
        <v>92</v>
      </c>
      <c r="Q21" s="75">
        <v>0.87309999999999999</v>
      </c>
    </row>
    <row r="22" spans="2:17">
      <c r="B22" s="4"/>
      <c r="C22" s="4"/>
      <c r="D22" s="4"/>
      <c r="E22" s="886"/>
      <c r="F22" s="886"/>
      <c r="G22" s="886"/>
      <c r="H22" s="886"/>
      <c r="I22" s="886"/>
      <c r="J22" s="886"/>
      <c r="K22" s="886"/>
      <c r="L22" s="886"/>
      <c r="M22" s="886"/>
      <c r="N22" s="886"/>
      <c r="O22" s="197"/>
      <c r="P22" s="6"/>
      <c r="Q22" s="6"/>
    </row>
    <row r="23" spans="2:17">
      <c r="B23" s="887"/>
      <c r="C23" s="887"/>
      <c r="D23" s="887"/>
      <c r="E23" s="887"/>
      <c r="F23" s="887"/>
      <c r="G23" s="887"/>
      <c r="H23" s="887"/>
      <c r="I23" s="887"/>
      <c r="J23" s="887"/>
      <c r="K23" s="887"/>
      <c r="L23" s="887"/>
      <c r="M23" s="887"/>
      <c r="N23" s="887"/>
      <c r="O23" s="887"/>
      <c r="P23" s="887"/>
      <c r="Q23" s="887"/>
    </row>
    <row r="24" spans="2:17" ht="15" customHeight="1">
      <c r="B24" s="780" t="s">
        <v>14</v>
      </c>
      <c r="C24" s="782"/>
      <c r="D24" s="888" t="s">
        <v>58</v>
      </c>
      <c r="E24" s="889"/>
      <c r="F24" s="889"/>
      <c r="G24" s="889"/>
      <c r="H24" s="889"/>
      <c r="I24" s="890"/>
      <c r="J24" s="881" t="s">
        <v>64</v>
      </c>
      <c r="K24" s="882"/>
      <c r="L24" s="882"/>
      <c r="M24" s="882"/>
      <c r="N24" s="882"/>
      <c r="O24" s="894"/>
      <c r="P24" s="780" t="s">
        <v>20</v>
      </c>
      <c r="Q24" s="782"/>
    </row>
    <row r="25" spans="2:17">
      <c r="B25" s="783"/>
      <c r="C25" s="785"/>
      <c r="D25" s="891"/>
      <c r="E25" s="892"/>
      <c r="F25" s="892"/>
      <c r="G25" s="892"/>
      <c r="H25" s="892"/>
      <c r="I25" s="893"/>
      <c r="J25" s="224">
        <v>1</v>
      </c>
      <c r="K25" s="224" t="s">
        <v>203</v>
      </c>
      <c r="L25" s="224">
        <v>2</v>
      </c>
      <c r="M25" s="224" t="s">
        <v>203</v>
      </c>
      <c r="N25" s="224">
        <v>3</v>
      </c>
      <c r="O25" s="217" t="s">
        <v>203</v>
      </c>
      <c r="P25" s="783"/>
      <c r="Q25" s="785"/>
    </row>
    <row r="26" spans="2:17" s="194" customFormat="1">
      <c r="B26" s="191"/>
      <c r="C26" s="191"/>
      <c r="D26" s="198"/>
      <c r="E26" s="198"/>
      <c r="F26" s="198"/>
      <c r="G26" s="198"/>
      <c r="H26" s="198"/>
      <c r="I26" s="198"/>
      <c r="J26" s="225"/>
      <c r="K26" s="225"/>
      <c r="L26" s="225"/>
      <c r="M26" s="225"/>
      <c r="N26" s="225"/>
      <c r="O26" s="225"/>
      <c r="P26" s="191"/>
      <c r="Q26" s="191"/>
    </row>
    <row r="27" spans="2:17" ht="15" customHeight="1">
      <c r="B27" s="880"/>
      <c r="C27" s="880"/>
      <c r="D27" s="880"/>
      <c r="E27" s="880"/>
      <c r="F27" s="880"/>
      <c r="G27" s="880"/>
      <c r="H27" s="880"/>
      <c r="I27" s="880"/>
      <c r="J27" s="880"/>
      <c r="K27" s="880"/>
      <c r="L27" s="880"/>
      <c r="M27" s="880"/>
      <c r="N27" s="880"/>
      <c r="O27" s="880"/>
      <c r="P27" s="880"/>
      <c r="Q27" s="880"/>
    </row>
    <row r="28" spans="2:17">
      <c r="B28" s="881" t="s">
        <v>21</v>
      </c>
      <c r="C28" s="882"/>
      <c r="D28" s="883" t="s">
        <v>22</v>
      </c>
      <c r="E28" s="883"/>
      <c r="F28" s="883"/>
      <c r="G28" s="883"/>
      <c r="H28" s="883"/>
      <c r="I28" s="883"/>
      <c r="J28" s="883"/>
      <c r="K28" s="883"/>
      <c r="L28" s="883"/>
      <c r="M28" s="883"/>
      <c r="N28" s="883"/>
      <c r="O28" s="196"/>
      <c r="P28" s="884" t="e">
        <f>P29</f>
        <v>#REF!</v>
      </c>
      <c r="Q28" s="885"/>
    </row>
    <row r="29" spans="2:17">
      <c r="B29" s="900"/>
      <c r="C29" s="901"/>
      <c r="D29" s="902" t="s">
        <v>59</v>
      </c>
      <c r="E29" s="902"/>
      <c r="F29" s="902"/>
      <c r="G29" s="902"/>
      <c r="H29" s="902"/>
      <c r="I29" s="903"/>
      <c r="J29" s="5" t="e">
        <f>'PLANILHA GLOBAL'!I26</f>
        <v>#REF!</v>
      </c>
      <c r="K29" s="5"/>
      <c r="L29" s="5"/>
      <c r="M29" s="5"/>
      <c r="N29" s="5"/>
      <c r="O29" s="5"/>
      <c r="P29" s="895" t="e">
        <f>SUM(J29:N29)</f>
        <v>#REF!</v>
      </c>
      <c r="Q29" s="896"/>
    </row>
    <row r="30" spans="2:17" ht="24.75" customHeight="1">
      <c r="B30" s="897"/>
      <c r="C30" s="898"/>
      <c r="D30" s="898"/>
      <c r="E30" s="898"/>
      <c r="F30" s="898"/>
      <c r="G30" s="898"/>
      <c r="H30" s="898"/>
      <c r="I30" s="899"/>
      <c r="J30" s="11"/>
      <c r="K30" s="76"/>
      <c r="L30" s="76"/>
      <c r="M30" s="76"/>
      <c r="N30" s="76"/>
      <c r="O30" s="76"/>
      <c r="P30" s="898"/>
      <c r="Q30" s="899"/>
    </row>
    <row r="31" spans="2:17">
      <c r="B31" s="906"/>
      <c r="C31" s="907"/>
      <c r="D31" s="908" t="s">
        <v>60</v>
      </c>
      <c r="E31" s="908"/>
      <c r="F31" s="908"/>
      <c r="G31" s="908"/>
      <c r="H31" s="908"/>
      <c r="I31" s="909"/>
      <c r="J31" s="13" t="e">
        <f>ROUND(J29/$P$44,2)</f>
        <v>#REF!</v>
      </c>
      <c r="K31" s="13" t="e">
        <f>K29/$P$44</f>
        <v>#REF!</v>
      </c>
      <c r="L31" s="13" t="e">
        <f>L29/$P$44</f>
        <v>#REF!</v>
      </c>
      <c r="M31" s="13" t="e">
        <f>M29/$P$44</f>
        <v>#REF!</v>
      </c>
      <c r="N31" s="13" t="e">
        <f>N29/$P$44</f>
        <v>#REF!</v>
      </c>
      <c r="O31" s="13"/>
      <c r="P31" s="904" t="e">
        <f>SUM(J31:N31)</f>
        <v>#REF!</v>
      </c>
      <c r="Q31" s="905"/>
    </row>
    <row r="32" spans="2:17">
      <c r="B32" s="880"/>
      <c r="C32" s="880"/>
      <c r="D32" s="880"/>
      <c r="E32" s="880"/>
      <c r="F32" s="880"/>
      <c r="G32" s="880"/>
      <c r="H32" s="880"/>
      <c r="I32" s="880"/>
      <c r="J32" s="880"/>
      <c r="K32" s="880"/>
      <c r="L32" s="880"/>
      <c r="M32" s="880"/>
      <c r="N32" s="880"/>
      <c r="O32" s="880"/>
      <c r="P32" s="880"/>
      <c r="Q32" s="880"/>
    </row>
    <row r="33" spans="2:17">
      <c r="B33" s="881" t="s">
        <v>32</v>
      </c>
      <c r="C33" s="882"/>
      <c r="D33" s="883" t="s">
        <v>33</v>
      </c>
      <c r="E33" s="883"/>
      <c r="F33" s="883"/>
      <c r="G33" s="883"/>
      <c r="H33" s="883"/>
      <c r="I33" s="883"/>
      <c r="J33" s="883"/>
      <c r="K33" s="883"/>
      <c r="L33" s="883"/>
      <c r="M33" s="883"/>
      <c r="N33" s="883"/>
      <c r="O33" s="196"/>
      <c r="P33" s="884" t="e">
        <f>P34</f>
        <v>#REF!</v>
      </c>
      <c r="Q33" s="885"/>
    </row>
    <row r="34" spans="2:17">
      <c r="B34" s="900"/>
      <c r="C34" s="901"/>
      <c r="D34" s="902" t="s">
        <v>59</v>
      </c>
      <c r="E34" s="902"/>
      <c r="F34" s="902"/>
      <c r="G34" s="902"/>
      <c r="H34" s="902"/>
      <c r="I34" s="903"/>
      <c r="J34" s="12" t="e">
        <f>'PLANILHA GLOBAL'!I32</f>
        <v>#REF!</v>
      </c>
      <c r="K34" s="12"/>
      <c r="L34" s="12"/>
      <c r="M34" s="12"/>
      <c r="N34" s="12"/>
      <c r="O34" s="12"/>
      <c r="P34" s="895" t="e">
        <f>SUM(J34:N34)</f>
        <v>#REF!</v>
      </c>
      <c r="Q34" s="896"/>
    </row>
    <row r="35" spans="2:17" ht="7.5" customHeight="1">
      <c r="B35" s="897"/>
      <c r="C35" s="898"/>
      <c r="D35" s="898"/>
      <c r="E35" s="898"/>
      <c r="F35" s="898"/>
      <c r="G35" s="898"/>
      <c r="H35" s="898"/>
      <c r="I35" s="899"/>
      <c r="J35" s="11"/>
      <c r="K35" s="76"/>
      <c r="L35" s="76"/>
      <c r="M35" s="76"/>
      <c r="N35" s="76"/>
      <c r="O35" s="76"/>
      <c r="P35" s="898"/>
      <c r="Q35" s="899"/>
    </row>
    <row r="36" spans="2:17">
      <c r="B36" s="906"/>
      <c r="C36" s="907"/>
      <c r="D36" s="908" t="s">
        <v>60</v>
      </c>
      <c r="E36" s="908"/>
      <c r="F36" s="908"/>
      <c r="G36" s="908"/>
      <c r="H36" s="908"/>
      <c r="I36" s="909"/>
      <c r="J36" s="13" t="e">
        <f>ROUND(J34/$P$44,2)</f>
        <v>#REF!</v>
      </c>
      <c r="K36" s="13" t="e">
        <f>K34/$P$44</f>
        <v>#REF!</v>
      </c>
      <c r="L36" s="13" t="e">
        <f>L34/$P$44</f>
        <v>#REF!</v>
      </c>
      <c r="M36" s="13" t="e">
        <f>M34/$P$44</f>
        <v>#REF!</v>
      </c>
      <c r="N36" s="13" t="e">
        <f>N34/$P$44</f>
        <v>#REF!</v>
      </c>
      <c r="O36" s="13"/>
      <c r="P36" s="904" t="e">
        <f>SUM(J36:N36)</f>
        <v>#REF!</v>
      </c>
      <c r="Q36" s="905"/>
    </row>
    <row r="37" spans="2:17">
      <c r="B37" s="880"/>
      <c r="C37" s="880"/>
      <c r="D37" s="880"/>
      <c r="E37" s="880"/>
      <c r="F37" s="880"/>
      <c r="G37" s="880"/>
      <c r="H37" s="880"/>
      <c r="I37" s="880"/>
      <c r="J37" s="880"/>
      <c r="K37" s="880"/>
      <c r="L37" s="880"/>
      <c r="M37" s="880"/>
      <c r="N37" s="880"/>
      <c r="O37" s="880"/>
      <c r="P37" s="880"/>
      <c r="Q37" s="880"/>
    </row>
    <row r="38" spans="2:17">
      <c r="B38" s="881" t="s">
        <v>43</v>
      </c>
      <c r="C38" s="882"/>
      <c r="D38" s="883" t="s">
        <v>44</v>
      </c>
      <c r="E38" s="883"/>
      <c r="F38" s="883"/>
      <c r="G38" s="883"/>
      <c r="H38" s="883"/>
      <c r="I38" s="883"/>
      <c r="J38" s="883"/>
      <c r="K38" s="883"/>
      <c r="L38" s="883"/>
      <c r="M38" s="883"/>
      <c r="N38" s="883"/>
      <c r="O38" s="196"/>
      <c r="P38" s="884" t="e">
        <f>P39</f>
        <v>#REF!</v>
      </c>
      <c r="Q38" s="885"/>
    </row>
    <row r="39" spans="2:17">
      <c r="B39" s="900"/>
      <c r="C39" s="901"/>
      <c r="D39" s="902" t="s">
        <v>59</v>
      </c>
      <c r="E39" s="902"/>
      <c r="F39" s="902"/>
      <c r="G39" s="902"/>
      <c r="H39" s="902"/>
      <c r="I39" s="903"/>
      <c r="J39" s="70" t="e">
        <f>'PLANILHA GLOBAL'!$I$45/5</f>
        <v>#REF!</v>
      </c>
      <c r="K39" s="70" t="e">
        <f>'PLANILHA GLOBAL'!$I$45/5</f>
        <v>#REF!</v>
      </c>
      <c r="L39" s="70" t="e">
        <f>'PLANILHA GLOBAL'!$I$45/5</f>
        <v>#REF!</v>
      </c>
      <c r="M39" s="70" t="e">
        <f>'PLANILHA GLOBAL'!$I$45/5</f>
        <v>#REF!</v>
      </c>
      <c r="N39" s="70" t="e">
        <f>'PLANILHA GLOBAL'!$I$45/5</f>
        <v>#REF!</v>
      </c>
      <c r="O39" s="218"/>
      <c r="P39" s="917" t="e">
        <f>'PLANILHA GLOBAL'!I45</f>
        <v>#REF!</v>
      </c>
      <c r="Q39" s="896"/>
    </row>
    <row r="40" spans="2:17" ht="7.5" customHeight="1">
      <c r="B40" s="897"/>
      <c r="C40" s="898"/>
      <c r="D40" s="898"/>
      <c r="E40" s="898"/>
      <c r="F40" s="898"/>
      <c r="G40" s="898"/>
      <c r="H40" s="898"/>
      <c r="I40" s="899"/>
      <c r="J40" s="11"/>
      <c r="K40" s="10"/>
      <c r="L40" s="11"/>
      <c r="M40" s="10"/>
      <c r="N40" s="11"/>
      <c r="O40" s="219"/>
      <c r="P40" s="897"/>
      <c r="Q40" s="899"/>
    </row>
    <row r="41" spans="2:17">
      <c r="B41" s="906"/>
      <c r="C41" s="907"/>
      <c r="D41" s="908" t="s">
        <v>60</v>
      </c>
      <c r="E41" s="908"/>
      <c r="F41" s="908"/>
      <c r="G41" s="908"/>
      <c r="H41" s="908"/>
      <c r="I41" s="909"/>
      <c r="J41" s="13" t="e">
        <f>ROUND(J39/$P$44,2)</f>
        <v>#REF!</v>
      </c>
      <c r="K41" s="13" t="e">
        <f>ROUND(K39/$P$44,2)</f>
        <v>#REF!</v>
      </c>
      <c r="L41" s="13" t="e">
        <f>ROUND(L39/$P$44,2)</f>
        <v>#REF!</v>
      </c>
      <c r="M41" s="13" t="e">
        <f>ROUND(M39/$P$44,2)</f>
        <v>#REF!</v>
      </c>
      <c r="N41" s="13" t="e">
        <f>ROUND(N39/$P$44,2)</f>
        <v>#REF!</v>
      </c>
      <c r="O41" s="220"/>
      <c r="P41" s="916" t="e">
        <f>SUM(J41:N41)</f>
        <v>#REF!</v>
      </c>
      <c r="Q41" s="905"/>
    </row>
    <row r="42" spans="2:17">
      <c r="B42" s="73"/>
      <c r="C42" s="73"/>
      <c r="D42" s="74"/>
      <c r="E42" s="74"/>
      <c r="F42" s="74"/>
      <c r="G42" s="74"/>
      <c r="H42" s="74"/>
      <c r="I42" s="74"/>
      <c r="J42" s="72"/>
      <c r="K42" s="72"/>
      <c r="L42" s="73"/>
      <c r="M42" s="73"/>
      <c r="N42" s="73"/>
      <c r="O42" s="195"/>
      <c r="P42" s="72"/>
      <c r="Q42" s="72"/>
    </row>
    <row r="43" spans="2:17">
      <c r="B43" s="880"/>
      <c r="C43" s="880"/>
      <c r="D43" s="880"/>
      <c r="E43" s="880"/>
      <c r="F43" s="880"/>
      <c r="G43" s="880"/>
      <c r="H43" s="880"/>
      <c r="I43" s="880"/>
      <c r="J43" s="880"/>
      <c r="K43" s="880"/>
      <c r="L43" s="880"/>
      <c r="M43" s="880"/>
      <c r="N43" s="880"/>
      <c r="O43" s="880"/>
      <c r="P43" s="880"/>
      <c r="Q43" s="880"/>
    </row>
    <row r="44" spans="2:17">
      <c r="B44" s="881" t="s">
        <v>61</v>
      </c>
      <c r="C44" s="882"/>
      <c r="D44" s="882"/>
      <c r="E44" s="882"/>
      <c r="F44" s="882"/>
      <c r="G44" s="882"/>
      <c r="H44" s="882"/>
      <c r="I44" s="894"/>
      <c r="J44" s="14" t="e">
        <f>J29+J34+J39</f>
        <v>#REF!</v>
      </c>
      <c r="K44" s="14" t="e">
        <f>K29+K34+K39</f>
        <v>#REF!</v>
      </c>
      <c r="L44" s="14" t="e">
        <f>L29+L34+L39</f>
        <v>#REF!</v>
      </c>
      <c r="M44" s="14" t="e">
        <f>M29+M34+M39</f>
        <v>#REF!</v>
      </c>
      <c r="N44" s="14" t="e">
        <f>N29+N34+N39</f>
        <v>#REF!</v>
      </c>
      <c r="O44" s="221"/>
      <c r="P44" s="910" t="e">
        <f>ROUNDDOWN(P38+P33+P28,2)</f>
        <v>#REF!</v>
      </c>
      <c r="Q44" s="911"/>
    </row>
    <row r="45" spans="2:17">
      <c r="B45" s="881" t="s">
        <v>62</v>
      </c>
      <c r="C45" s="882"/>
      <c r="D45" s="882"/>
      <c r="E45" s="882"/>
      <c r="F45" s="882"/>
      <c r="G45" s="882"/>
      <c r="H45" s="882"/>
      <c r="I45" s="894"/>
      <c r="J45" s="71" t="e">
        <f>J44</f>
        <v>#REF!</v>
      </c>
      <c r="K45" s="71" t="e">
        <f>J45+K44</f>
        <v>#REF!</v>
      </c>
      <c r="L45" s="71" t="e">
        <f>K45+L44</f>
        <v>#REF!</v>
      </c>
      <c r="M45" s="71" t="e">
        <f>L45+M44</f>
        <v>#REF!</v>
      </c>
      <c r="N45" s="71" t="e">
        <f>M45+N44</f>
        <v>#REF!</v>
      </c>
      <c r="O45" s="222"/>
      <c r="P45" s="912"/>
      <c r="Q45" s="913"/>
    </row>
    <row r="46" spans="2:17">
      <c r="B46" s="881" t="s">
        <v>63</v>
      </c>
      <c r="C46" s="882"/>
      <c r="D46" s="882"/>
      <c r="E46" s="882"/>
      <c r="F46" s="882"/>
      <c r="G46" s="882"/>
      <c r="H46" s="882"/>
      <c r="I46" s="894"/>
      <c r="J46" s="15" t="e">
        <f>J31+J36+J41</f>
        <v>#REF!</v>
      </c>
      <c r="K46" s="15" t="e">
        <f>J46+K41</f>
        <v>#REF!</v>
      </c>
      <c r="L46" s="15" t="e">
        <f>K46+L41</f>
        <v>#REF!</v>
      </c>
      <c r="M46" s="15" t="e">
        <f>L46+M41</f>
        <v>#REF!</v>
      </c>
      <c r="N46" s="15" t="e">
        <f>M46+N41</f>
        <v>#REF!</v>
      </c>
      <c r="O46" s="223"/>
      <c r="P46" s="914"/>
      <c r="Q46" s="915"/>
    </row>
    <row r="48" spans="2:17">
      <c r="K48" s="1"/>
    </row>
  </sheetData>
  <mergeCells count="69">
    <mergeCell ref="P41:Q41"/>
    <mergeCell ref="B41:C41"/>
    <mergeCell ref="D41:I41"/>
    <mergeCell ref="P39:Q39"/>
    <mergeCell ref="B40:C40"/>
    <mergeCell ref="D40:I40"/>
    <mergeCell ref="P40:Q40"/>
    <mergeCell ref="B39:C39"/>
    <mergeCell ref="D39:I39"/>
    <mergeCell ref="B46:I46"/>
    <mergeCell ref="B43:Q43"/>
    <mergeCell ref="B44:I44"/>
    <mergeCell ref="P44:Q46"/>
    <mergeCell ref="B45:I45"/>
    <mergeCell ref="B37:Q37"/>
    <mergeCell ref="B38:C38"/>
    <mergeCell ref="D38:N38"/>
    <mergeCell ref="P38:Q38"/>
    <mergeCell ref="B36:C36"/>
    <mergeCell ref="D36:I36"/>
    <mergeCell ref="P36:Q36"/>
    <mergeCell ref="P34:Q34"/>
    <mergeCell ref="B35:C35"/>
    <mergeCell ref="D35:I35"/>
    <mergeCell ref="P35:Q35"/>
    <mergeCell ref="P31:Q31"/>
    <mergeCell ref="B32:Q32"/>
    <mergeCell ref="B33:C33"/>
    <mergeCell ref="D33:N33"/>
    <mergeCell ref="P33:Q33"/>
    <mergeCell ref="B34:C34"/>
    <mergeCell ref="D34:I34"/>
    <mergeCell ref="B31:C31"/>
    <mergeCell ref="D31:I31"/>
    <mergeCell ref="P29:Q29"/>
    <mergeCell ref="B30:C30"/>
    <mergeCell ref="D30:I30"/>
    <mergeCell ref="P30:Q30"/>
    <mergeCell ref="B29:C29"/>
    <mergeCell ref="D29:I29"/>
    <mergeCell ref="B27:Q27"/>
    <mergeCell ref="B28:C28"/>
    <mergeCell ref="D28:N28"/>
    <mergeCell ref="P28:Q28"/>
    <mergeCell ref="B20:D20"/>
    <mergeCell ref="E21:N21"/>
    <mergeCell ref="E22:N22"/>
    <mergeCell ref="B23:Q23"/>
    <mergeCell ref="B24:C25"/>
    <mergeCell ref="D24:I25"/>
    <mergeCell ref="P24:Q25"/>
    <mergeCell ref="J24:O24"/>
    <mergeCell ref="B19:Q19"/>
    <mergeCell ref="B7:Q7"/>
    <mergeCell ref="B8:Q8"/>
    <mergeCell ref="B9:Q9"/>
    <mergeCell ref="B10:Q10"/>
    <mergeCell ref="B11:Q11"/>
    <mergeCell ref="B12:Q12"/>
    <mergeCell ref="B13:Q13"/>
    <mergeCell ref="B15:Q15"/>
    <mergeCell ref="B16:Q16"/>
    <mergeCell ref="B17:Q17"/>
    <mergeCell ref="C18:Q18"/>
    <mergeCell ref="B6:Q6"/>
    <mergeCell ref="B1:Q1"/>
    <mergeCell ref="B3:Q3"/>
    <mergeCell ref="B4:Q4"/>
    <mergeCell ref="B5:Q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landscape" r:id="rId1"/>
  <colBreaks count="1" manualBreakCount="1">
    <brk id="17" min="3" max="4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9">
    <tabColor theme="0" tint="-0.249977111117893"/>
  </sheetPr>
  <dimension ref="A2:AK59"/>
  <sheetViews>
    <sheetView showGridLines="0" view="pageBreakPreview" topLeftCell="A13" zoomScaleSheetLayoutView="100" workbookViewId="0">
      <selection activeCell="S23" sqref="S23:W23"/>
    </sheetView>
  </sheetViews>
  <sheetFormatPr defaultColWidth="9.140625" defaultRowHeight="12"/>
  <cols>
    <col min="1" max="12" width="2.7109375" style="17" customWidth="1"/>
    <col min="13" max="13" width="13.5703125" style="17" customWidth="1"/>
    <col min="14" max="27" width="2.7109375" style="17" customWidth="1"/>
    <col min="28" max="28" width="0.85546875" style="17" customWidth="1"/>
    <col min="29" max="32" width="2.7109375" style="17" customWidth="1"/>
    <col min="33" max="33" width="0.85546875" style="17" customWidth="1"/>
    <col min="34" max="34" width="9.140625" style="17"/>
    <col min="35" max="35" width="10.28515625" style="17" bestFit="1" customWidth="1"/>
    <col min="36" max="16384" width="9.140625" style="17"/>
  </cols>
  <sheetData>
    <row r="2" spans="1:35" ht="21.75" customHeight="1">
      <c r="A2" s="16"/>
      <c r="B2" s="16"/>
      <c r="C2" s="16"/>
      <c r="D2" s="16"/>
      <c r="E2" s="16"/>
      <c r="F2" s="16"/>
      <c r="G2" s="16"/>
      <c r="H2" s="16"/>
      <c r="I2" s="16"/>
      <c r="J2" s="921" t="s">
        <v>65</v>
      </c>
      <c r="K2" s="922"/>
      <c r="L2" s="922"/>
      <c r="M2" s="922"/>
      <c r="N2" s="922"/>
      <c r="O2" s="922"/>
      <c r="P2" s="922"/>
      <c r="Q2" s="922"/>
      <c r="R2" s="922"/>
      <c r="S2" s="922"/>
      <c r="T2" s="922"/>
      <c r="U2" s="922"/>
      <c r="V2" s="922"/>
      <c r="W2" s="922"/>
      <c r="X2" s="922"/>
      <c r="Y2" s="922"/>
      <c r="Z2" s="922"/>
      <c r="AA2" s="922"/>
      <c r="AB2" s="922"/>
      <c r="AC2" s="922"/>
      <c r="AD2" s="922"/>
      <c r="AE2" s="922"/>
      <c r="AF2" s="922"/>
      <c r="AG2" s="922"/>
    </row>
    <row r="3" spans="1:35" ht="15.75">
      <c r="A3" s="16"/>
      <c r="B3" s="16"/>
      <c r="C3" s="16"/>
      <c r="D3" s="16"/>
      <c r="E3" s="16"/>
      <c r="F3" s="16"/>
      <c r="G3" s="16"/>
      <c r="H3" s="16"/>
      <c r="I3" s="18"/>
      <c r="J3" s="921" t="s">
        <v>66</v>
      </c>
      <c r="K3" s="921"/>
      <c r="L3" s="921"/>
      <c r="M3" s="921"/>
      <c r="N3" s="921"/>
      <c r="O3" s="921"/>
      <c r="P3" s="921"/>
      <c r="Q3" s="921"/>
      <c r="R3" s="921"/>
      <c r="S3" s="921"/>
      <c r="T3" s="921"/>
      <c r="U3" s="921"/>
      <c r="V3" s="921"/>
      <c r="W3" s="921"/>
      <c r="X3" s="921"/>
      <c r="Y3" s="921"/>
      <c r="Z3" s="921"/>
      <c r="AA3" s="921"/>
      <c r="AB3" s="921"/>
      <c r="AC3" s="921"/>
      <c r="AD3" s="921"/>
      <c r="AE3" s="921"/>
      <c r="AF3" s="921"/>
      <c r="AG3" s="921"/>
      <c r="AI3" s="78"/>
    </row>
    <row r="4" spans="1: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5">
      <c r="A6" s="19" t="s">
        <v>67</v>
      </c>
      <c r="B6" s="20"/>
      <c r="C6" s="21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0"/>
      <c r="AE6" s="20"/>
      <c r="AF6" s="20"/>
      <c r="AG6" s="22"/>
    </row>
    <row r="7" spans="1:35" s="27" customFormat="1" ht="6.75">
      <c r="A7" s="23"/>
      <c r="B7" s="24"/>
      <c r="C7" s="25"/>
      <c r="D7" s="24"/>
      <c r="E7" s="24"/>
      <c r="F7" s="24"/>
      <c r="G7" s="2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4"/>
      <c r="AE7" s="24"/>
      <c r="AF7" s="24"/>
      <c r="AG7" s="26"/>
    </row>
    <row r="8" spans="1:35" ht="12.75">
      <c r="A8" s="808" t="e">
        <f>#REF!</f>
        <v>#REF!</v>
      </c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09"/>
      <c r="Q8" s="809"/>
      <c r="R8" s="809"/>
      <c r="S8" s="809"/>
      <c r="T8" s="809"/>
      <c r="U8" s="809"/>
      <c r="V8" s="809"/>
      <c r="W8" s="809"/>
      <c r="X8" s="809"/>
      <c r="Y8" s="809"/>
      <c r="Z8" s="809"/>
      <c r="AA8" s="809"/>
      <c r="AB8" s="809"/>
      <c r="AC8" s="809"/>
      <c r="AD8" s="809"/>
      <c r="AE8" s="809"/>
      <c r="AF8" s="809"/>
      <c r="AG8" s="810"/>
    </row>
    <row r="9" spans="1:35" s="27" customFormat="1" ht="6.75">
      <c r="A9" s="24"/>
      <c r="B9" s="28"/>
      <c r="C9" s="24"/>
      <c r="D9" s="24"/>
      <c r="E9" s="24"/>
      <c r="F9" s="24"/>
      <c r="G9" s="2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4"/>
      <c r="AE9" s="24"/>
      <c r="AF9" s="24"/>
      <c r="AG9" s="24"/>
    </row>
    <row r="10" spans="1:35">
      <c r="A10" s="19" t="s">
        <v>68</v>
      </c>
      <c r="B10" s="20"/>
      <c r="C10" s="21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0"/>
      <c r="AE10" s="20"/>
      <c r="AF10" s="20"/>
      <c r="AG10" s="22"/>
    </row>
    <row r="11" spans="1:35" s="27" customFormat="1" ht="6.75">
      <c r="A11" s="23"/>
      <c r="B11" s="24"/>
      <c r="C11" s="25"/>
      <c r="D11" s="24"/>
      <c r="E11" s="24"/>
      <c r="F11" s="24"/>
      <c r="G11" s="24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4"/>
      <c r="AE11" s="24"/>
      <c r="AF11" s="24"/>
      <c r="AG11" s="26"/>
    </row>
    <row r="12" spans="1:35" ht="12.75">
      <c r="A12" s="808" t="e">
        <f>#REF!</f>
        <v>#REF!</v>
      </c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09"/>
      <c r="Q12" s="809"/>
      <c r="R12" s="809"/>
      <c r="S12" s="809"/>
      <c r="T12" s="809"/>
      <c r="U12" s="809"/>
      <c r="V12" s="809"/>
      <c r="W12" s="809"/>
      <c r="X12" s="809"/>
      <c r="Y12" s="809"/>
      <c r="Z12" s="809"/>
      <c r="AA12" s="809"/>
      <c r="AB12" s="809"/>
      <c r="AC12" s="809"/>
      <c r="AD12" s="809"/>
      <c r="AE12" s="809"/>
      <c r="AF12" s="809"/>
      <c r="AG12" s="810"/>
    </row>
    <row r="13" spans="1:35" s="27" customFormat="1" ht="6.75">
      <c r="A13" s="29"/>
      <c r="B13" s="29"/>
      <c r="C13" s="29"/>
      <c r="D13" s="29"/>
      <c r="E13" s="29"/>
      <c r="F13" s="29"/>
      <c r="G13" s="29"/>
      <c r="H13" s="29"/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29"/>
      <c r="AE13" s="29"/>
      <c r="AF13" s="29"/>
      <c r="AG13" s="29"/>
    </row>
    <row r="14" spans="1:35">
      <c r="A14" s="19" t="s">
        <v>69</v>
      </c>
      <c r="B14" s="20"/>
      <c r="C14" s="21"/>
      <c r="D14" s="20"/>
      <c r="E14" s="20"/>
      <c r="F14" s="20"/>
      <c r="G14" s="20"/>
      <c r="H14" s="20"/>
      <c r="I14" s="20"/>
      <c r="J14" s="21"/>
      <c r="K14" s="21"/>
      <c r="L14" s="21"/>
      <c r="M14" s="20"/>
      <c r="N14" s="20"/>
      <c r="O14" s="21"/>
      <c r="P14" s="19" t="s">
        <v>70</v>
      </c>
      <c r="R14" s="20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0"/>
      <c r="AE14" s="20"/>
      <c r="AF14" s="20"/>
      <c r="AG14" s="22"/>
    </row>
    <row r="15" spans="1:35" s="27" customFormat="1" ht="6.75">
      <c r="A15" s="23"/>
      <c r="B15" s="24"/>
      <c r="C15" s="25"/>
      <c r="D15" s="24"/>
      <c r="E15" s="24"/>
      <c r="F15" s="24"/>
      <c r="G15" s="24"/>
      <c r="H15" s="24"/>
      <c r="I15" s="24"/>
      <c r="J15" s="25"/>
      <c r="K15" s="25"/>
      <c r="L15" s="25"/>
      <c r="M15" s="24"/>
      <c r="N15" s="24"/>
      <c r="O15" s="25"/>
      <c r="P15" s="23"/>
      <c r="R15" s="24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4"/>
      <c r="AE15" s="24"/>
      <c r="AF15" s="24"/>
      <c r="AG15" s="26"/>
    </row>
    <row r="16" spans="1:35" ht="12.75" customHeight="1">
      <c r="A16" s="290" t="s">
        <v>96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90" t="s">
        <v>97</v>
      </c>
      <c r="Q16" s="293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2"/>
    </row>
    <row r="17" spans="1:33">
      <c r="A17" s="16"/>
      <c r="B17" s="31"/>
      <c r="C17" s="16"/>
      <c r="D17" s="16"/>
      <c r="E17" s="32"/>
      <c r="F17" s="32"/>
      <c r="G17" s="32"/>
      <c r="H17" s="32"/>
      <c r="I17" s="32"/>
      <c r="J17" s="32"/>
      <c r="K17" s="32"/>
      <c r="L17" s="32"/>
      <c r="M17" s="31"/>
      <c r="N17" s="16"/>
      <c r="O17" s="16"/>
      <c r="P17" s="1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16"/>
      <c r="AD17" s="16"/>
      <c r="AE17" s="16"/>
      <c r="AF17" s="16"/>
      <c r="AG17" s="16"/>
    </row>
    <row r="18" spans="1:33">
      <c r="A18" s="33" t="s">
        <v>71</v>
      </c>
      <c r="B18" s="34"/>
      <c r="C18" s="33" t="s">
        <v>72</v>
      </c>
      <c r="D18" s="20"/>
      <c r="E18" s="34"/>
      <c r="F18" s="34"/>
      <c r="G18" s="34"/>
      <c r="H18" s="34"/>
      <c r="I18" s="34"/>
      <c r="J18" s="34"/>
      <c r="K18" s="34"/>
      <c r="L18" s="34"/>
      <c r="M18" s="22"/>
      <c r="N18" s="35" t="s">
        <v>73</v>
      </c>
      <c r="O18" s="36"/>
      <c r="P18" s="36"/>
      <c r="Q18" s="36"/>
      <c r="R18" s="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20"/>
      <c r="AE18" s="20"/>
      <c r="AF18" s="20"/>
      <c r="AG18" s="22"/>
    </row>
    <row r="19" spans="1:33">
      <c r="A19" s="37"/>
      <c r="B19" s="34"/>
      <c r="C19" s="37"/>
      <c r="D19" s="20"/>
      <c r="E19" s="34"/>
      <c r="F19" s="34"/>
      <c r="G19" s="38"/>
      <c r="H19" s="34"/>
      <c r="I19" s="34"/>
      <c r="J19" s="34"/>
      <c r="K19" s="34"/>
      <c r="L19" s="34"/>
      <c r="M19" s="22"/>
      <c r="N19" s="35" t="s">
        <v>74</v>
      </c>
      <c r="O19" s="36"/>
      <c r="P19" s="36"/>
      <c r="Q19" s="36"/>
      <c r="R19" s="20"/>
      <c r="S19" s="39" t="s">
        <v>75</v>
      </c>
      <c r="T19" s="36"/>
      <c r="U19" s="36"/>
      <c r="V19" s="36"/>
      <c r="W19" s="22"/>
      <c r="X19" s="35" t="s">
        <v>76</v>
      </c>
      <c r="Y19" s="36"/>
      <c r="Z19" s="36"/>
      <c r="AA19" s="36"/>
      <c r="AB19" s="20"/>
      <c r="AC19" s="39" t="s">
        <v>77</v>
      </c>
      <c r="AD19" s="36"/>
      <c r="AE19" s="36"/>
      <c r="AF19" s="36"/>
      <c r="AG19" s="22"/>
    </row>
    <row r="20" spans="1:33" ht="12.75">
      <c r="A20" s="811"/>
      <c r="B20" s="929"/>
      <c r="C20" s="811"/>
      <c r="D20" s="929"/>
      <c r="E20" s="929"/>
      <c r="F20" s="929"/>
      <c r="G20" s="929"/>
      <c r="H20" s="929"/>
      <c r="I20" s="929"/>
      <c r="J20" s="929"/>
      <c r="K20" s="929"/>
      <c r="L20" s="929"/>
      <c r="M20" s="929"/>
      <c r="N20" s="813"/>
      <c r="O20" s="813"/>
      <c r="P20" s="813"/>
      <c r="Q20" s="813"/>
      <c r="R20" s="929"/>
      <c r="S20" s="814"/>
      <c r="T20" s="927"/>
      <c r="U20" s="927"/>
      <c r="V20" s="927"/>
      <c r="W20" s="928"/>
      <c r="X20" s="814"/>
      <c r="Y20" s="927"/>
      <c r="Z20" s="927"/>
      <c r="AA20" s="927"/>
      <c r="AB20" s="928"/>
      <c r="AC20" s="817" t="str">
        <f t="shared" ref="AC20:AC33" si="0">IF(N20+S20+X20&lt;&gt;0,N20+S20+X20," ")</f>
        <v xml:space="preserve"> </v>
      </c>
      <c r="AD20" s="818"/>
      <c r="AE20" s="818"/>
      <c r="AF20" s="818"/>
      <c r="AG20" s="819"/>
    </row>
    <row r="21" spans="1:33" ht="12.75">
      <c r="A21" s="836"/>
      <c r="B21" s="918"/>
      <c r="C21" s="836"/>
      <c r="D21" s="918"/>
      <c r="E21" s="918"/>
      <c r="F21" s="918"/>
      <c r="G21" s="918"/>
      <c r="H21" s="918"/>
      <c r="I21" s="918"/>
      <c r="J21" s="918"/>
      <c r="K21" s="918"/>
      <c r="L21" s="918"/>
      <c r="M21" s="918"/>
      <c r="N21" s="838"/>
      <c r="O21" s="838"/>
      <c r="P21" s="838"/>
      <c r="Q21" s="838"/>
      <c r="R21" s="918"/>
      <c r="S21" s="839"/>
      <c r="T21" s="919"/>
      <c r="U21" s="919"/>
      <c r="V21" s="919"/>
      <c r="W21" s="920"/>
      <c r="X21" s="839"/>
      <c r="Y21" s="919"/>
      <c r="Z21" s="919"/>
      <c r="AA21" s="919"/>
      <c r="AB21" s="920"/>
      <c r="AC21" s="842" t="str">
        <f t="shared" si="0"/>
        <v xml:space="preserve"> </v>
      </c>
      <c r="AD21" s="843"/>
      <c r="AE21" s="843"/>
      <c r="AF21" s="843"/>
      <c r="AG21" s="844"/>
    </row>
    <row r="22" spans="1:33" ht="12.75">
      <c r="A22" s="864" t="s">
        <v>21</v>
      </c>
      <c r="B22" s="923"/>
      <c r="C22" s="924" t="e">
        <f>#REF!</f>
        <v>#REF!</v>
      </c>
      <c r="D22" s="925"/>
      <c r="E22" s="925"/>
      <c r="F22" s="925"/>
      <c r="G22" s="925"/>
      <c r="H22" s="925"/>
      <c r="I22" s="925"/>
      <c r="J22" s="925"/>
      <c r="K22" s="925"/>
      <c r="L22" s="925"/>
      <c r="M22" s="925"/>
      <c r="N22" s="926" t="e">
        <f>#REF!</f>
        <v>#REF!</v>
      </c>
      <c r="O22" s="926"/>
      <c r="P22" s="926"/>
      <c r="Q22" s="926"/>
      <c r="R22" s="925"/>
      <c r="S22" s="832"/>
      <c r="T22" s="833"/>
      <c r="U22" s="833"/>
      <c r="V22" s="833"/>
      <c r="W22" s="834"/>
      <c r="X22" s="814"/>
      <c r="Y22" s="927"/>
      <c r="Z22" s="927"/>
      <c r="AA22" s="927"/>
      <c r="AB22" s="928"/>
      <c r="AC22" s="817" t="e">
        <f t="shared" si="0"/>
        <v>#REF!</v>
      </c>
      <c r="AD22" s="818"/>
      <c r="AE22" s="818"/>
      <c r="AF22" s="818"/>
      <c r="AG22" s="819"/>
    </row>
    <row r="23" spans="1:33" ht="12.75">
      <c r="A23" s="864" t="s">
        <v>32</v>
      </c>
      <c r="B23" s="923"/>
      <c r="C23" s="924" t="e">
        <f>#REF!</f>
        <v>#REF!</v>
      </c>
      <c r="D23" s="925"/>
      <c r="E23" s="925"/>
      <c r="F23" s="925"/>
      <c r="G23" s="925"/>
      <c r="H23" s="925"/>
      <c r="I23" s="925"/>
      <c r="J23" s="925"/>
      <c r="K23" s="925"/>
      <c r="L23" s="925"/>
      <c r="M23" s="925"/>
      <c r="N23" s="926" t="e">
        <f>#REF!-S23</f>
        <v>#REF!</v>
      </c>
      <c r="O23" s="926"/>
      <c r="P23" s="926"/>
      <c r="Q23" s="926"/>
      <c r="R23" s="925"/>
      <c r="S23" s="832" t="e">
        <f>#REF!</f>
        <v>#REF!</v>
      </c>
      <c r="T23" s="833"/>
      <c r="U23" s="833"/>
      <c r="V23" s="833"/>
      <c r="W23" s="834"/>
      <c r="X23" s="814"/>
      <c r="Y23" s="927"/>
      <c r="Z23" s="927"/>
      <c r="AA23" s="927"/>
      <c r="AB23" s="928"/>
      <c r="AC23" s="817" t="e">
        <f t="shared" ref="AC23" si="1">IF(N23+S23+X23&lt;&gt;0,N23+S23+X23," ")</f>
        <v>#REF!</v>
      </c>
      <c r="AD23" s="818"/>
      <c r="AE23" s="818"/>
      <c r="AF23" s="818"/>
      <c r="AG23" s="819"/>
    </row>
    <row r="24" spans="1:33" ht="12.75">
      <c r="A24" s="864" t="s">
        <v>43</v>
      </c>
      <c r="B24" s="923"/>
      <c r="C24" s="924" t="e">
        <f>#REF!</f>
        <v>#REF!</v>
      </c>
      <c r="D24" s="925"/>
      <c r="E24" s="925"/>
      <c r="F24" s="925"/>
      <c r="G24" s="925"/>
      <c r="H24" s="925"/>
      <c r="I24" s="925"/>
      <c r="J24" s="925"/>
      <c r="K24" s="925"/>
      <c r="L24" s="925"/>
      <c r="M24" s="925"/>
      <c r="N24" s="926" t="e">
        <f>#REF!</f>
        <v>#REF!</v>
      </c>
      <c r="O24" s="926"/>
      <c r="P24" s="926"/>
      <c r="Q24" s="926"/>
      <c r="R24" s="925"/>
      <c r="S24" s="832"/>
      <c r="T24" s="833"/>
      <c r="U24" s="833"/>
      <c r="V24" s="833"/>
      <c r="W24" s="834"/>
      <c r="X24" s="814"/>
      <c r="Y24" s="927"/>
      <c r="Z24" s="927"/>
      <c r="AA24" s="927"/>
      <c r="AB24" s="928"/>
      <c r="AC24" s="817" t="e">
        <f t="shared" ref="AC24" si="2">IF(N24+S24+X24&lt;&gt;0,N24+S24+X24," ")</f>
        <v>#REF!</v>
      </c>
      <c r="AD24" s="818"/>
      <c r="AE24" s="818"/>
      <c r="AF24" s="818"/>
      <c r="AG24" s="819"/>
    </row>
    <row r="25" spans="1:33" ht="12.75">
      <c r="A25" s="864" t="s">
        <v>278</v>
      </c>
      <c r="B25" s="923"/>
      <c r="C25" s="924" t="e">
        <f>#REF!</f>
        <v>#REF!</v>
      </c>
      <c r="D25" s="925"/>
      <c r="E25" s="925"/>
      <c r="F25" s="925"/>
      <c r="G25" s="925"/>
      <c r="H25" s="925"/>
      <c r="I25" s="925"/>
      <c r="J25" s="925"/>
      <c r="K25" s="925"/>
      <c r="L25" s="925"/>
      <c r="M25" s="925"/>
      <c r="N25" s="926" t="e">
        <f>#REF!</f>
        <v>#REF!</v>
      </c>
      <c r="O25" s="926"/>
      <c r="P25" s="926"/>
      <c r="Q25" s="926"/>
      <c r="R25" s="925"/>
      <c r="S25" s="832"/>
      <c r="T25" s="833"/>
      <c r="U25" s="833"/>
      <c r="V25" s="833"/>
      <c r="W25" s="834"/>
      <c r="X25" s="814"/>
      <c r="Y25" s="927"/>
      <c r="Z25" s="927"/>
      <c r="AA25" s="927"/>
      <c r="AB25" s="928"/>
      <c r="AC25" s="817" t="e">
        <f t="shared" ref="AC25" si="3">IF(N25+S25+X25&lt;&gt;0,N25+S25+X25," ")</f>
        <v>#REF!</v>
      </c>
      <c r="AD25" s="818"/>
      <c r="AE25" s="818"/>
      <c r="AF25" s="818"/>
      <c r="AG25" s="819"/>
    </row>
    <row r="26" spans="1:33" ht="12.75">
      <c r="A26" s="931"/>
      <c r="B26" s="932"/>
      <c r="C26" s="836"/>
      <c r="D26" s="918"/>
      <c r="E26" s="918"/>
      <c r="F26" s="918"/>
      <c r="G26" s="918"/>
      <c r="H26" s="918"/>
      <c r="I26" s="918"/>
      <c r="J26" s="918"/>
      <c r="K26" s="918"/>
      <c r="L26" s="918"/>
      <c r="M26" s="918"/>
      <c r="N26" s="838"/>
      <c r="O26" s="838"/>
      <c r="P26" s="838"/>
      <c r="Q26" s="838"/>
      <c r="R26" s="918"/>
      <c r="S26" s="839"/>
      <c r="T26" s="919"/>
      <c r="U26" s="919"/>
      <c r="V26" s="919"/>
      <c r="W26" s="920"/>
      <c r="X26" s="839"/>
      <c r="Y26" s="919"/>
      <c r="Z26" s="919"/>
      <c r="AA26" s="919"/>
      <c r="AB26" s="920"/>
      <c r="AC26" s="842"/>
      <c r="AD26" s="843"/>
      <c r="AE26" s="843"/>
      <c r="AF26" s="843"/>
      <c r="AG26" s="844"/>
    </row>
    <row r="27" spans="1:33" ht="12.75">
      <c r="A27" s="931"/>
      <c r="B27" s="932"/>
      <c r="C27" s="836"/>
      <c r="D27" s="918"/>
      <c r="E27" s="918"/>
      <c r="F27" s="918"/>
      <c r="G27" s="918"/>
      <c r="H27" s="918"/>
      <c r="I27" s="918"/>
      <c r="J27" s="918"/>
      <c r="K27" s="918"/>
      <c r="L27" s="918"/>
      <c r="M27" s="918"/>
      <c r="N27" s="838"/>
      <c r="O27" s="838"/>
      <c r="P27" s="838"/>
      <c r="Q27" s="838"/>
      <c r="R27" s="918"/>
      <c r="S27" s="839"/>
      <c r="T27" s="919"/>
      <c r="U27" s="919"/>
      <c r="V27" s="919"/>
      <c r="W27" s="920"/>
      <c r="X27" s="839"/>
      <c r="Y27" s="919"/>
      <c r="Z27" s="919"/>
      <c r="AA27" s="919"/>
      <c r="AB27" s="920"/>
      <c r="AC27" s="842" t="str">
        <f t="shared" si="0"/>
        <v xml:space="preserve"> </v>
      </c>
      <c r="AD27" s="843"/>
      <c r="AE27" s="843"/>
      <c r="AF27" s="843"/>
      <c r="AG27" s="844"/>
    </row>
    <row r="28" spans="1:33" ht="12.75">
      <c r="A28" s="854"/>
      <c r="B28" s="930"/>
      <c r="C28" s="836"/>
      <c r="D28" s="918"/>
      <c r="E28" s="918"/>
      <c r="F28" s="918"/>
      <c r="G28" s="918"/>
      <c r="H28" s="918"/>
      <c r="I28" s="918"/>
      <c r="J28" s="918"/>
      <c r="K28" s="918"/>
      <c r="L28" s="918"/>
      <c r="M28" s="918"/>
      <c r="N28" s="838"/>
      <c r="O28" s="838"/>
      <c r="P28" s="838"/>
      <c r="Q28" s="838"/>
      <c r="R28" s="918"/>
      <c r="S28" s="839"/>
      <c r="T28" s="919"/>
      <c r="U28" s="919"/>
      <c r="V28" s="919"/>
      <c r="W28" s="920"/>
      <c r="X28" s="839"/>
      <c r="Y28" s="919"/>
      <c r="Z28" s="919"/>
      <c r="AA28" s="919"/>
      <c r="AB28" s="920"/>
      <c r="AC28" s="842" t="str">
        <f t="shared" si="0"/>
        <v xml:space="preserve"> </v>
      </c>
      <c r="AD28" s="843"/>
      <c r="AE28" s="843"/>
      <c r="AF28" s="843"/>
      <c r="AG28" s="844"/>
    </row>
    <row r="29" spans="1:33" ht="12.75">
      <c r="A29" s="836"/>
      <c r="B29" s="918"/>
      <c r="C29" s="836"/>
      <c r="D29" s="918"/>
      <c r="E29" s="918"/>
      <c r="F29" s="918"/>
      <c r="G29" s="918"/>
      <c r="H29" s="918"/>
      <c r="I29" s="918"/>
      <c r="J29" s="918"/>
      <c r="K29" s="918"/>
      <c r="L29" s="918"/>
      <c r="M29" s="918"/>
      <c r="N29" s="838"/>
      <c r="O29" s="838"/>
      <c r="P29" s="838"/>
      <c r="Q29" s="838"/>
      <c r="R29" s="918"/>
      <c r="S29" s="839"/>
      <c r="T29" s="919"/>
      <c r="U29" s="919"/>
      <c r="V29" s="919"/>
      <c r="W29" s="920"/>
      <c r="X29" s="839"/>
      <c r="Y29" s="919"/>
      <c r="Z29" s="919"/>
      <c r="AA29" s="919"/>
      <c r="AB29" s="920"/>
      <c r="AC29" s="842" t="str">
        <f t="shared" si="0"/>
        <v xml:space="preserve"> </v>
      </c>
      <c r="AD29" s="843"/>
      <c r="AE29" s="843"/>
      <c r="AF29" s="843"/>
      <c r="AG29" s="844"/>
    </row>
    <row r="30" spans="1:33" ht="12.75">
      <c r="A30" s="836"/>
      <c r="B30" s="918"/>
      <c r="C30" s="836"/>
      <c r="D30" s="918"/>
      <c r="E30" s="918"/>
      <c r="F30" s="918"/>
      <c r="G30" s="918"/>
      <c r="H30" s="918"/>
      <c r="I30" s="918"/>
      <c r="J30" s="918"/>
      <c r="K30" s="918"/>
      <c r="L30" s="918"/>
      <c r="M30" s="918"/>
      <c r="N30" s="838"/>
      <c r="O30" s="838"/>
      <c r="P30" s="838"/>
      <c r="Q30" s="838"/>
      <c r="R30" s="918"/>
      <c r="S30" s="839"/>
      <c r="T30" s="919"/>
      <c r="U30" s="919"/>
      <c r="V30" s="919"/>
      <c r="W30" s="920"/>
      <c r="X30" s="839"/>
      <c r="Y30" s="919"/>
      <c r="Z30" s="919"/>
      <c r="AA30" s="919"/>
      <c r="AB30" s="920"/>
      <c r="AC30" s="842" t="str">
        <f t="shared" si="0"/>
        <v xml:space="preserve"> </v>
      </c>
      <c r="AD30" s="843"/>
      <c r="AE30" s="843"/>
      <c r="AF30" s="843"/>
      <c r="AG30" s="844"/>
    </row>
    <row r="31" spans="1:33" ht="12.75">
      <c r="A31" s="836"/>
      <c r="B31" s="918"/>
      <c r="C31" s="836"/>
      <c r="D31" s="918"/>
      <c r="E31" s="918"/>
      <c r="F31" s="918"/>
      <c r="G31" s="918"/>
      <c r="H31" s="918"/>
      <c r="I31" s="918"/>
      <c r="J31" s="918"/>
      <c r="K31" s="918"/>
      <c r="L31" s="918"/>
      <c r="M31" s="918"/>
      <c r="N31" s="838"/>
      <c r="O31" s="838"/>
      <c r="P31" s="838"/>
      <c r="Q31" s="838"/>
      <c r="R31" s="918"/>
      <c r="S31" s="839"/>
      <c r="T31" s="919"/>
      <c r="U31" s="919"/>
      <c r="V31" s="919"/>
      <c r="W31" s="920"/>
      <c r="X31" s="839"/>
      <c r="Y31" s="919"/>
      <c r="Z31" s="919"/>
      <c r="AA31" s="919"/>
      <c r="AB31" s="920"/>
      <c r="AC31" s="842" t="str">
        <f t="shared" si="0"/>
        <v xml:space="preserve"> </v>
      </c>
      <c r="AD31" s="843"/>
      <c r="AE31" s="843"/>
      <c r="AF31" s="843"/>
      <c r="AG31" s="844"/>
    </row>
    <row r="32" spans="1:33" ht="12.75">
      <c r="A32" s="836"/>
      <c r="B32" s="918"/>
      <c r="C32" s="836"/>
      <c r="D32" s="918"/>
      <c r="E32" s="918"/>
      <c r="F32" s="918"/>
      <c r="G32" s="918"/>
      <c r="H32" s="918"/>
      <c r="I32" s="918"/>
      <c r="J32" s="918"/>
      <c r="K32" s="918"/>
      <c r="L32" s="918"/>
      <c r="M32" s="918"/>
      <c r="N32" s="838"/>
      <c r="O32" s="838"/>
      <c r="P32" s="838"/>
      <c r="Q32" s="838"/>
      <c r="R32" s="918"/>
      <c r="S32" s="839"/>
      <c r="T32" s="919"/>
      <c r="U32" s="919"/>
      <c r="V32" s="919"/>
      <c r="W32" s="920"/>
      <c r="X32" s="839"/>
      <c r="Y32" s="919"/>
      <c r="Z32" s="919"/>
      <c r="AA32" s="919"/>
      <c r="AB32" s="920"/>
      <c r="AC32" s="842" t="str">
        <f t="shared" si="0"/>
        <v xml:space="preserve"> </v>
      </c>
      <c r="AD32" s="843"/>
      <c r="AE32" s="843"/>
      <c r="AF32" s="843"/>
      <c r="AG32" s="844"/>
    </row>
    <row r="33" spans="1:37" ht="12.75">
      <c r="A33" s="836"/>
      <c r="B33" s="918"/>
      <c r="C33" s="836"/>
      <c r="D33" s="918"/>
      <c r="E33" s="918"/>
      <c r="F33" s="918"/>
      <c r="G33" s="918"/>
      <c r="H33" s="918"/>
      <c r="I33" s="918"/>
      <c r="J33" s="918"/>
      <c r="K33" s="918"/>
      <c r="L33" s="918"/>
      <c r="M33" s="918"/>
      <c r="N33" s="838"/>
      <c r="O33" s="838"/>
      <c r="P33" s="838"/>
      <c r="Q33" s="838"/>
      <c r="R33" s="918"/>
      <c r="S33" s="839"/>
      <c r="T33" s="919"/>
      <c r="U33" s="919"/>
      <c r="V33" s="919"/>
      <c r="W33" s="920"/>
      <c r="X33" s="839"/>
      <c r="Y33" s="919"/>
      <c r="Z33" s="919"/>
      <c r="AA33" s="919"/>
      <c r="AB33" s="920"/>
      <c r="AC33" s="842" t="str">
        <f t="shared" si="0"/>
        <v xml:space="preserve"> </v>
      </c>
      <c r="AD33" s="843"/>
      <c r="AE33" s="843"/>
      <c r="AF33" s="843"/>
      <c r="AG33" s="844"/>
    </row>
    <row r="34" spans="1:37" ht="12.75">
      <c r="A34" s="836"/>
      <c r="B34" s="918"/>
      <c r="C34" s="836"/>
      <c r="D34" s="918"/>
      <c r="E34" s="918"/>
      <c r="F34" s="918"/>
      <c r="G34" s="918"/>
      <c r="H34" s="918"/>
      <c r="I34" s="918"/>
      <c r="J34" s="918"/>
      <c r="K34" s="918"/>
      <c r="L34" s="918"/>
      <c r="M34" s="918"/>
      <c r="N34" s="838"/>
      <c r="O34" s="838"/>
      <c r="P34" s="838"/>
      <c r="Q34" s="838"/>
      <c r="R34" s="918"/>
      <c r="S34" s="839"/>
      <c r="T34" s="919"/>
      <c r="U34" s="919"/>
      <c r="V34" s="919"/>
      <c r="W34" s="920"/>
      <c r="X34" s="839"/>
      <c r="Y34" s="919"/>
      <c r="Z34" s="919"/>
      <c r="AA34" s="919"/>
      <c r="AB34" s="920"/>
      <c r="AC34" s="842" t="str">
        <f t="shared" ref="AC34:AC45" si="4">IF(N34+S34+X34&lt;&gt;0,N34+S34+X34," ")</f>
        <v xml:space="preserve"> </v>
      </c>
      <c r="AD34" s="843"/>
      <c r="AE34" s="843"/>
      <c r="AF34" s="843"/>
      <c r="AG34" s="844"/>
      <c r="AJ34" s="258"/>
      <c r="AK34" s="257"/>
    </row>
    <row r="35" spans="1:37" ht="12.75">
      <c r="A35" s="836"/>
      <c r="B35" s="918"/>
      <c r="C35" s="836"/>
      <c r="D35" s="918"/>
      <c r="E35" s="918"/>
      <c r="F35" s="918"/>
      <c r="G35" s="918"/>
      <c r="H35" s="918"/>
      <c r="I35" s="918"/>
      <c r="J35" s="918"/>
      <c r="K35" s="918"/>
      <c r="L35" s="918"/>
      <c r="M35" s="918"/>
      <c r="N35" s="838"/>
      <c r="O35" s="838"/>
      <c r="P35" s="838"/>
      <c r="Q35" s="838"/>
      <c r="R35" s="918"/>
      <c r="S35" s="839"/>
      <c r="T35" s="919"/>
      <c r="U35" s="919"/>
      <c r="V35" s="919"/>
      <c r="W35" s="920"/>
      <c r="X35" s="839"/>
      <c r="Y35" s="919"/>
      <c r="Z35" s="919"/>
      <c r="AA35" s="919"/>
      <c r="AB35" s="920"/>
      <c r="AC35" s="842" t="str">
        <f t="shared" si="4"/>
        <v xml:space="preserve"> </v>
      </c>
      <c r="AD35" s="843"/>
      <c r="AE35" s="843"/>
      <c r="AF35" s="843"/>
      <c r="AG35" s="844"/>
    </row>
    <row r="36" spans="1:37" ht="12.75">
      <c r="A36" s="836"/>
      <c r="B36" s="918"/>
      <c r="C36" s="836"/>
      <c r="D36" s="918"/>
      <c r="E36" s="918"/>
      <c r="F36" s="918"/>
      <c r="G36" s="918"/>
      <c r="H36" s="918"/>
      <c r="I36" s="918"/>
      <c r="J36" s="918"/>
      <c r="K36" s="918"/>
      <c r="L36" s="918"/>
      <c r="M36" s="918"/>
      <c r="N36" s="838"/>
      <c r="O36" s="838"/>
      <c r="P36" s="838"/>
      <c r="Q36" s="838"/>
      <c r="R36" s="918"/>
      <c r="S36" s="839"/>
      <c r="T36" s="919"/>
      <c r="U36" s="919"/>
      <c r="V36" s="919"/>
      <c r="W36" s="920"/>
      <c r="X36" s="839"/>
      <c r="Y36" s="919"/>
      <c r="Z36" s="919"/>
      <c r="AA36" s="919"/>
      <c r="AB36" s="920"/>
      <c r="AC36" s="842" t="str">
        <f t="shared" si="4"/>
        <v xml:space="preserve"> </v>
      </c>
      <c r="AD36" s="843"/>
      <c r="AE36" s="843"/>
      <c r="AF36" s="843"/>
      <c r="AG36" s="844"/>
    </row>
    <row r="37" spans="1:37" ht="12.75">
      <c r="A37" s="836"/>
      <c r="B37" s="918"/>
      <c r="C37" s="836"/>
      <c r="D37" s="918"/>
      <c r="E37" s="918"/>
      <c r="F37" s="918"/>
      <c r="G37" s="918"/>
      <c r="H37" s="918"/>
      <c r="I37" s="918"/>
      <c r="J37" s="918"/>
      <c r="K37" s="918"/>
      <c r="L37" s="918"/>
      <c r="M37" s="918"/>
      <c r="N37" s="838"/>
      <c r="O37" s="838"/>
      <c r="P37" s="838"/>
      <c r="Q37" s="838"/>
      <c r="R37" s="918"/>
      <c r="S37" s="839"/>
      <c r="T37" s="919"/>
      <c r="U37" s="919"/>
      <c r="V37" s="919"/>
      <c r="W37" s="920"/>
      <c r="X37" s="839"/>
      <c r="Y37" s="919"/>
      <c r="Z37" s="919"/>
      <c r="AA37" s="919"/>
      <c r="AB37" s="920"/>
      <c r="AC37" s="842" t="str">
        <f t="shared" si="4"/>
        <v xml:space="preserve"> </v>
      </c>
      <c r="AD37" s="843"/>
      <c r="AE37" s="843"/>
      <c r="AF37" s="843"/>
      <c r="AG37" s="844"/>
      <c r="AK37" s="257"/>
    </row>
    <row r="38" spans="1:37" ht="12.75">
      <c r="A38" s="836"/>
      <c r="B38" s="918"/>
      <c r="C38" s="836"/>
      <c r="D38" s="918"/>
      <c r="E38" s="918"/>
      <c r="F38" s="918"/>
      <c r="G38" s="918"/>
      <c r="H38" s="918"/>
      <c r="I38" s="918"/>
      <c r="J38" s="918"/>
      <c r="K38" s="918"/>
      <c r="L38" s="918"/>
      <c r="M38" s="918"/>
      <c r="N38" s="838"/>
      <c r="O38" s="838"/>
      <c r="P38" s="838"/>
      <c r="Q38" s="838"/>
      <c r="R38" s="918"/>
      <c r="S38" s="839"/>
      <c r="T38" s="919"/>
      <c r="U38" s="919"/>
      <c r="V38" s="919"/>
      <c r="W38" s="920"/>
      <c r="X38" s="839"/>
      <c r="Y38" s="919"/>
      <c r="Z38" s="919"/>
      <c r="AA38" s="919"/>
      <c r="AB38" s="920"/>
      <c r="AC38" s="842" t="str">
        <f t="shared" si="4"/>
        <v xml:space="preserve"> </v>
      </c>
      <c r="AD38" s="843"/>
      <c r="AE38" s="843"/>
      <c r="AF38" s="843"/>
      <c r="AG38" s="844"/>
    </row>
    <row r="39" spans="1:37" ht="12.75">
      <c r="A39" s="836"/>
      <c r="B39" s="918"/>
      <c r="C39" s="836"/>
      <c r="D39" s="918"/>
      <c r="E39" s="918"/>
      <c r="F39" s="918"/>
      <c r="G39" s="918"/>
      <c r="H39" s="918"/>
      <c r="I39" s="918"/>
      <c r="J39" s="918"/>
      <c r="K39" s="918"/>
      <c r="L39" s="918"/>
      <c r="M39" s="918"/>
      <c r="N39" s="838"/>
      <c r="O39" s="838"/>
      <c r="P39" s="838"/>
      <c r="Q39" s="838"/>
      <c r="R39" s="918"/>
      <c r="S39" s="839"/>
      <c r="T39" s="919"/>
      <c r="U39" s="919"/>
      <c r="V39" s="919"/>
      <c r="W39" s="920"/>
      <c r="X39" s="839"/>
      <c r="Y39" s="919"/>
      <c r="Z39" s="919"/>
      <c r="AA39" s="919"/>
      <c r="AB39" s="920"/>
      <c r="AC39" s="842" t="str">
        <f t="shared" si="4"/>
        <v xml:space="preserve"> </v>
      </c>
      <c r="AD39" s="843"/>
      <c r="AE39" s="843"/>
      <c r="AF39" s="843"/>
      <c r="AG39" s="844"/>
    </row>
    <row r="40" spans="1:37" ht="12.75">
      <c r="A40" s="836"/>
      <c r="B40" s="918"/>
      <c r="C40" s="836"/>
      <c r="D40" s="918"/>
      <c r="E40" s="918"/>
      <c r="F40" s="918"/>
      <c r="G40" s="918"/>
      <c r="H40" s="918"/>
      <c r="I40" s="918"/>
      <c r="J40" s="918"/>
      <c r="K40" s="918"/>
      <c r="L40" s="918"/>
      <c r="M40" s="918"/>
      <c r="N40" s="838"/>
      <c r="O40" s="838"/>
      <c r="P40" s="838"/>
      <c r="Q40" s="838"/>
      <c r="R40" s="918"/>
      <c r="S40" s="839"/>
      <c r="T40" s="919"/>
      <c r="U40" s="919"/>
      <c r="V40" s="919"/>
      <c r="W40" s="920"/>
      <c r="X40" s="839"/>
      <c r="Y40" s="919"/>
      <c r="Z40" s="919"/>
      <c r="AA40" s="919"/>
      <c r="AB40" s="920"/>
      <c r="AC40" s="842" t="str">
        <f t="shared" si="4"/>
        <v xml:space="preserve"> </v>
      </c>
      <c r="AD40" s="843"/>
      <c r="AE40" s="843"/>
      <c r="AF40" s="843"/>
      <c r="AG40" s="844"/>
      <c r="AI40" s="258"/>
    </row>
    <row r="41" spans="1:37" ht="12.75">
      <c r="A41" s="836"/>
      <c r="B41" s="918"/>
      <c r="C41" s="836"/>
      <c r="D41" s="918"/>
      <c r="E41" s="918"/>
      <c r="F41" s="918"/>
      <c r="G41" s="918"/>
      <c r="H41" s="918"/>
      <c r="I41" s="918"/>
      <c r="J41" s="918"/>
      <c r="K41" s="918"/>
      <c r="L41" s="918"/>
      <c r="M41" s="918"/>
      <c r="N41" s="838"/>
      <c r="O41" s="838"/>
      <c r="P41" s="838"/>
      <c r="Q41" s="838"/>
      <c r="R41" s="918"/>
      <c r="S41" s="839"/>
      <c r="T41" s="919"/>
      <c r="U41" s="919"/>
      <c r="V41" s="919"/>
      <c r="W41" s="920"/>
      <c r="X41" s="839"/>
      <c r="Y41" s="919"/>
      <c r="Z41" s="919"/>
      <c r="AA41" s="919"/>
      <c r="AB41" s="920"/>
      <c r="AC41" s="842" t="str">
        <f t="shared" si="4"/>
        <v xml:space="preserve"> </v>
      </c>
      <c r="AD41" s="843"/>
      <c r="AE41" s="843"/>
      <c r="AF41" s="843"/>
      <c r="AG41" s="844"/>
    </row>
    <row r="42" spans="1:37" ht="12.75">
      <c r="A42" s="836"/>
      <c r="B42" s="918"/>
      <c r="C42" s="836"/>
      <c r="D42" s="918"/>
      <c r="E42" s="918"/>
      <c r="F42" s="918"/>
      <c r="G42" s="918"/>
      <c r="H42" s="918"/>
      <c r="I42" s="918"/>
      <c r="J42" s="918"/>
      <c r="K42" s="918"/>
      <c r="L42" s="918"/>
      <c r="M42" s="918"/>
      <c r="N42" s="838"/>
      <c r="O42" s="838"/>
      <c r="P42" s="838"/>
      <c r="Q42" s="838"/>
      <c r="R42" s="918"/>
      <c r="S42" s="839"/>
      <c r="T42" s="919"/>
      <c r="U42" s="919"/>
      <c r="V42" s="919"/>
      <c r="W42" s="920"/>
      <c r="X42" s="839"/>
      <c r="Y42" s="919"/>
      <c r="Z42" s="919"/>
      <c r="AA42" s="919"/>
      <c r="AB42" s="920"/>
      <c r="AC42" s="842" t="str">
        <f t="shared" si="4"/>
        <v xml:space="preserve"> </v>
      </c>
      <c r="AD42" s="843"/>
      <c r="AE42" s="843"/>
      <c r="AF42" s="843"/>
      <c r="AG42" s="844"/>
    </row>
    <row r="43" spans="1:37" ht="12.75">
      <c r="A43" s="836"/>
      <c r="B43" s="918"/>
      <c r="C43" s="836"/>
      <c r="D43" s="918"/>
      <c r="E43" s="918"/>
      <c r="F43" s="918"/>
      <c r="G43" s="918"/>
      <c r="H43" s="918"/>
      <c r="I43" s="918"/>
      <c r="J43" s="918"/>
      <c r="K43" s="918"/>
      <c r="L43" s="918"/>
      <c r="M43" s="918"/>
      <c r="N43" s="838"/>
      <c r="O43" s="838"/>
      <c r="P43" s="838"/>
      <c r="Q43" s="838"/>
      <c r="R43" s="918"/>
      <c r="S43" s="839"/>
      <c r="T43" s="919"/>
      <c r="U43" s="919"/>
      <c r="V43" s="919"/>
      <c r="W43" s="920"/>
      <c r="X43" s="839"/>
      <c r="Y43" s="919"/>
      <c r="Z43" s="919"/>
      <c r="AA43" s="919"/>
      <c r="AB43" s="920"/>
      <c r="AC43" s="842" t="str">
        <f t="shared" si="4"/>
        <v xml:space="preserve"> </v>
      </c>
      <c r="AD43" s="843"/>
      <c r="AE43" s="843"/>
      <c r="AF43" s="843"/>
      <c r="AG43" s="844"/>
    </row>
    <row r="44" spans="1:37" ht="12.75">
      <c r="A44" s="836"/>
      <c r="B44" s="918"/>
      <c r="C44" s="836"/>
      <c r="D44" s="918"/>
      <c r="E44" s="918"/>
      <c r="F44" s="918"/>
      <c r="G44" s="918"/>
      <c r="H44" s="918"/>
      <c r="I44" s="918"/>
      <c r="J44" s="918"/>
      <c r="K44" s="918"/>
      <c r="L44" s="918"/>
      <c r="M44" s="918"/>
      <c r="N44" s="838"/>
      <c r="O44" s="838"/>
      <c r="P44" s="838"/>
      <c r="Q44" s="838"/>
      <c r="R44" s="918"/>
      <c r="S44" s="839"/>
      <c r="T44" s="919"/>
      <c r="U44" s="919"/>
      <c r="V44" s="919"/>
      <c r="W44" s="920"/>
      <c r="X44" s="839"/>
      <c r="Y44" s="919"/>
      <c r="Z44" s="919"/>
      <c r="AA44" s="919"/>
      <c r="AB44" s="920"/>
      <c r="AC44" s="842" t="str">
        <f t="shared" si="4"/>
        <v xml:space="preserve"> </v>
      </c>
      <c r="AD44" s="843"/>
      <c r="AE44" s="843"/>
      <c r="AF44" s="843"/>
      <c r="AG44" s="844"/>
    </row>
    <row r="45" spans="1:37" ht="12.75">
      <c r="A45" s="40" t="s">
        <v>77</v>
      </c>
      <c r="B45" s="41"/>
      <c r="C45" s="867"/>
      <c r="D45" s="868"/>
      <c r="E45" s="868"/>
      <c r="F45" s="868"/>
      <c r="G45" s="868"/>
      <c r="H45" s="868"/>
      <c r="I45" s="868"/>
      <c r="J45" s="868"/>
      <c r="K45" s="868"/>
      <c r="L45" s="868"/>
      <c r="M45" s="869"/>
      <c r="N45" s="870" t="e">
        <f>SUM(N21:R44)</f>
        <v>#REF!</v>
      </c>
      <c r="O45" s="870"/>
      <c r="P45" s="870"/>
      <c r="Q45" s="870"/>
      <c r="R45" s="933"/>
      <c r="S45" s="870" t="e">
        <f>SUM(S20:W44)</f>
        <v>#REF!</v>
      </c>
      <c r="T45" s="870"/>
      <c r="U45" s="870"/>
      <c r="V45" s="870"/>
      <c r="W45" s="933"/>
      <c r="X45" s="870">
        <f>SUM(X20:AB44)</f>
        <v>0</v>
      </c>
      <c r="Y45" s="870"/>
      <c r="Z45" s="870"/>
      <c r="AA45" s="870"/>
      <c r="AB45" s="933"/>
      <c r="AC45" s="817" t="e">
        <f t="shared" si="4"/>
        <v>#REF!</v>
      </c>
      <c r="AD45" s="818"/>
      <c r="AE45" s="818"/>
      <c r="AF45" s="818"/>
      <c r="AG45" s="819"/>
    </row>
    <row r="46" spans="1:37" ht="12.75">
      <c r="A46" s="42" t="s">
        <v>78</v>
      </c>
      <c r="B46" s="43"/>
      <c r="C46" s="44"/>
      <c r="D46" s="43"/>
      <c r="E46" s="43"/>
      <c r="F46" s="43"/>
      <c r="G46" s="43"/>
      <c r="H46" s="43"/>
      <c r="I46" s="833"/>
      <c r="J46" s="934"/>
      <c r="K46" s="934"/>
      <c r="L46" s="934"/>
      <c r="M46" s="935"/>
      <c r="N46" s="45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7"/>
      <c r="AD46" s="16"/>
      <c r="AE46" s="16"/>
      <c r="AF46" s="16"/>
      <c r="AG46" s="16"/>
    </row>
    <row r="47" spans="1:37">
      <c r="A47" s="16"/>
      <c r="B47" s="48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7" s="16" customFormat="1">
      <c r="A48" s="937" t="s">
        <v>280</v>
      </c>
      <c r="B48" s="937"/>
      <c r="C48" s="937"/>
      <c r="D48" s="937"/>
      <c r="E48" s="937"/>
      <c r="F48" s="937"/>
      <c r="G48" s="937"/>
      <c r="H48" s="937"/>
      <c r="I48" s="937"/>
      <c r="J48" s="937"/>
      <c r="K48" s="937"/>
      <c r="L48" s="937"/>
      <c r="M48" s="937"/>
      <c r="N48" s="937"/>
      <c r="O48" s="937"/>
      <c r="P48" s="16" t="s">
        <v>79</v>
      </c>
      <c r="Q48" s="876"/>
      <c r="R48" s="876"/>
      <c r="S48" s="16" t="s">
        <v>80</v>
      </c>
      <c r="T48" s="876"/>
      <c r="U48" s="876"/>
      <c r="V48" s="876"/>
      <c r="W48" s="876"/>
      <c r="X48" s="876"/>
      <c r="Y48" s="876"/>
      <c r="Z48" s="876"/>
      <c r="AA48" s="16" t="s">
        <v>80</v>
      </c>
      <c r="AB48" s="876">
        <v>2017</v>
      </c>
      <c r="AC48" s="876"/>
      <c r="AD48" s="876"/>
      <c r="AE48" s="876"/>
      <c r="AH48" s="17"/>
      <c r="AI48" s="17"/>
      <c r="AJ48" s="17"/>
    </row>
    <row r="49" spans="1:36" s="16" customFormat="1">
      <c r="A49" s="49" t="s">
        <v>81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AH49" s="17"/>
      <c r="AI49" s="17"/>
      <c r="AJ49" s="17"/>
    </row>
    <row r="50" spans="1:36" s="16" customFormat="1"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H50" s="17"/>
      <c r="AI50" s="17"/>
      <c r="AJ50" s="17"/>
    </row>
    <row r="51" spans="1:36" s="16" customFormat="1"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H51" s="17"/>
      <c r="AI51" s="17"/>
      <c r="AJ51" s="17"/>
    </row>
    <row r="52" spans="1:36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16"/>
      <c r="AD52" s="16"/>
      <c r="AE52" s="16"/>
      <c r="AF52" s="16"/>
      <c r="AG52" s="16"/>
    </row>
    <row r="53" spans="1:36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  <c r="N53" s="49"/>
      <c r="O53" s="20"/>
      <c r="P53" s="49"/>
      <c r="Q53" s="49"/>
      <c r="R53" s="49"/>
      <c r="S53" s="49"/>
      <c r="T53" s="50"/>
      <c r="U53" s="50"/>
      <c r="V53" s="50"/>
      <c r="W53" s="50"/>
      <c r="X53" s="50"/>
      <c r="Y53" s="50"/>
      <c r="Z53" s="50"/>
      <c r="AA53" s="50"/>
      <c r="AB53" s="51"/>
      <c r="AC53" s="50"/>
      <c r="AD53" s="51"/>
      <c r="AE53" s="51"/>
      <c r="AF53" s="51"/>
      <c r="AG53" s="51"/>
      <c r="AH53" s="52"/>
      <c r="AI53" s="52"/>
      <c r="AJ53" s="52"/>
    </row>
    <row r="54" spans="1:36">
      <c r="A54" s="53" t="s">
        <v>82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20"/>
      <c r="P54" s="20"/>
      <c r="Q54" s="20"/>
      <c r="R54" s="16"/>
      <c r="S54" s="16"/>
      <c r="T54" s="49" t="s">
        <v>83</v>
      </c>
      <c r="U54" s="16"/>
      <c r="V54" s="49"/>
      <c r="W54" s="49"/>
      <c r="X54" s="49"/>
      <c r="Y54" s="49"/>
      <c r="Z54" s="49"/>
      <c r="AA54" s="49"/>
      <c r="AB54" s="20"/>
      <c r="AC54" s="49"/>
      <c r="AD54" s="16"/>
      <c r="AE54" s="16"/>
      <c r="AF54" s="16"/>
      <c r="AG54" s="16"/>
    </row>
    <row r="55" spans="1:36" ht="12" customHeight="1">
      <c r="A55" s="55" t="s">
        <v>84</v>
      </c>
      <c r="B55" s="56"/>
      <c r="C55" s="936" t="s">
        <v>85</v>
      </c>
      <c r="D55" s="936"/>
      <c r="E55" s="936"/>
      <c r="F55" s="936"/>
      <c r="G55" s="936"/>
      <c r="H55" s="936"/>
      <c r="I55" s="936"/>
      <c r="J55" s="936"/>
      <c r="K55" s="936"/>
      <c r="L55" s="936"/>
      <c r="M55" s="936"/>
      <c r="N55" s="936"/>
      <c r="O55" s="57"/>
      <c r="P55" s="57"/>
      <c r="Q55" s="57"/>
      <c r="R55" s="16"/>
      <c r="S55" s="16"/>
      <c r="T55" s="55" t="s">
        <v>84</v>
      </c>
      <c r="U55" s="56"/>
      <c r="V55" s="936" t="s">
        <v>281</v>
      </c>
      <c r="W55" s="936"/>
      <c r="X55" s="936"/>
      <c r="Y55" s="936"/>
      <c r="Z55" s="936"/>
      <c r="AA55" s="936"/>
      <c r="AB55" s="936"/>
      <c r="AC55" s="936"/>
      <c r="AD55" s="936"/>
      <c r="AE55" s="936"/>
      <c r="AF55" s="936"/>
      <c r="AG55" s="936"/>
      <c r="AH55" s="56"/>
    </row>
    <row r="56" spans="1:36" s="59" customFormat="1" ht="12" customHeight="1">
      <c r="A56" s="55" t="s">
        <v>86</v>
      </c>
      <c r="B56" s="58"/>
      <c r="C56" s="936" t="s">
        <v>87</v>
      </c>
      <c r="D56" s="936"/>
      <c r="E56" s="936"/>
      <c r="F56" s="936"/>
      <c r="G56" s="936"/>
      <c r="H56" s="936"/>
      <c r="I56" s="936"/>
      <c r="J56" s="936"/>
      <c r="K56" s="936"/>
      <c r="L56" s="936"/>
      <c r="M56" s="936"/>
      <c r="N56" s="936"/>
      <c r="O56" s="57"/>
      <c r="P56" s="57"/>
      <c r="Q56" s="57"/>
      <c r="T56" s="55" t="s">
        <v>86</v>
      </c>
      <c r="U56" s="56"/>
      <c r="V56" s="936" t="s">
        <v>88</v>
      </c>
      <c r="W56" s="936"/>
      <c r="X56" s="936"/>
      <c r="Y56" s="936"/>
      <c r="Z56" s="936"/>
      <c r="AA56" s="936"/>
      <c r="AB56" s="936"/>
      <c r="AC56" s="936"/>
      <c r="AD56" s="936"/>
      <c r="AE56" s="936"/>
      <c r="AF56" s="936"/>
      <c r="AG56" s="936"/>
      <c r="AH56" s="56"/>
    </row>
    <row r="57" spans="1:36" s="59" customFormat="1">
      <c r="A57" s="55" t="s">
        <v>89</v>
      </c>
      <c r="B57" s="60"/>
      <c r="C57" s="936" t="s">
        <v>90</v>
      </c>
      <c r="D57" s="936"/>
      <c r="E57" s="936"/>
      <c r="F57" s="936"/>
      <c r="G57" s="936"/>
      <c r="H57" s="936"/>
      <c r="I57" s="936"/>
      <c r="J57" s="936"/>
      <c r="K57" s="936"/>
      <c r="L57" s="936"/>
      <c r="M57" s="936"/>
      <c r="N57" s="936"/>
      <c r="O57" s="57"/>
      <c r="P57" s="57"/>
      <c r="Q57" s="57"/>
      <c r="T57" s="55"/>
      <c r="U57" s="56"/>
      <c r="V57" s="936"/>
      <c r="W57" s="936"/>
      <c r="X57" s="936"/>
      <c r="Y57" s="936"/>
      <c r="Z57" s="936"/>
      <c r="AA57" s="936"/>
      <c r="AB57" s="936"/>
      <c r="AC57" s="936"/>
      <c r="AD57" s="936"/>
      <c r="AE57" s="936"/>
      <c r="AF57" s="936"/>
      <c r="AG57" s="936"/>
      <c r="AH57" s="56"/>
    </row>
    <row r="58" spans="1:36" s="59" customFormat="1">
      <c r="R58" s="61"/>
      <c r="S58" s="62"/>
      <c r="T58" s="62"/>
      <c r="U58" s="62"/>
      <c r="V58" s="61"/>
      <c r="W58" s="62"/>
      <c r="X58" s="62"/>
      <c r="Y58" s="62"/>
      <c r="Z58" s="63"/>
      <c r="AA58" s="64"/>
      <c r="AB58" s="64"/>
      <c r="AC58" s="65"/>
      <c r="AD58" s="65"/>
      <c r="AE58" s="65"/>
      <c r="AF58" s="65"/>
      <c r="AG58" s="65"/>
      <c r="AH58" s="65"/>
      <c r="AI58" s="65"/>
      <c r="AJ58" s="65"/>
    </row>
    <row r="59" spans="1:36" s="65" customFormat="1">
      <c r="B59" s="66"/>
      <c r="D59" s="66"/>
      <c r="M59" s="66"/>
      <c r="O59" s="62"/>
      <c r="P59" s="62"/>
      <c r="Q59" s="62"/>
      <c r="R59" s="61"/>
      <c r="S59" s="62"/>
      <c r="T59" s="62"/>
      <c r="U59" s="62"/>
      <c r="V59" s="61"/>
      <c r="W59" s="62"/>
      <c r="X59" s="62"/>
      <c r="Y59" s="62"/>
      <c r="Z59" s="63"/>
      <c r="AA59" s="64"/>
      <c r="AB59" s="64"/>
    </row>
  </sheetData>
  <mergeCells count="170">
    <mergeCell ref="A23:B23"/>
    <mergeCell ref="C23:M23"/>
    <mergeCell ref="N23:R23"/>
    <mergeCell ref="S23:W23"/>
    <mergeCell ref="X23:AB23"/>
    <mergeCell ref="AC23:AG23"/>
    <mergeCell ref="A24:B24"/>
    <mergeCell ref="C24:M24"/>
    <mergeCell ref="N24:R24"/>
    <mergeCell ref="S24:W24"/>
    <mergeCell ref="X24:AB24"/>
    <mergeCell ref="AC24:AG24"/>
    <mergeCell ref="C56:N56"/>
    <mergeCell ref="V56:AG56"/>
    <mergeCell ref="C57:N57"/>
    <mergeCell ref="V57:AG57"/>
    <mergeCell ref="A48:O48"/>
    <mergeCell ref="Q48:R48"/>
    <mergeCell ref="T48:Z48"/>
    <mergeCell ref="AB48:AE48"/>
    <mergeCell ref="C55:N55"/>
    <mergeCell ref="V55:AG55"/>
    <mergeCell ref="C45:M45"/>
    <mergeCell ref="N45:R45"/>
    <mergeCell ref="S45:W45"/>
    <mergeCell ref="X45:AB45"/>
    <mergeCell ref="AC45:AG45"/>
    <mergeCell ref="I46:M46"/>
    <mergeCell ref="A44:B44"/>
    <mergeCell ref="C44:M44"/>
    <mergeCell ref="N44:R44"/>
    <mergeCell ref="S44:W44"/>
    <mergeCell ref="X44:AB44"/>
    <mergeCell ref="AC44:AG44"/>
    <mergeCell ref="A43:B43"/>
    <mergeCell ref="C43:M43"/>
    <mergeCell ref="N43:R43"/>
    <mergeCell ref="S43:W43"/>
    <mergeCell ref="X43:AB43"/>
    <mergeCell ref="AC43:AG43"/>
    <mergeCell ref="A42:B42"/>
    <mergeCell ref="C42:M42"/>
    <mergeCell ref="N42:R42"/>
    <mergeCell ref="S42:W42"/>
    <mergeCell ref="X42:AB42"/>
    <mergeCell ref="AC42:AG42"/>
    <mergeCell ref="A41:B41"/>
    <mergeCell ref="C41:M41"/>
    <mergeCell ref="N41:R41"/>
    <mergeCell ref="S41:W41"/>
    <mergeCell ref="X41:AB41"/>
    <mergeCell ref="AC41:AG41"/>
    <mergeCell ref="A40:B40"/>
    <mergeCell ref="C40:M40"/>
    <mergeCell ref="N40:R40"/>
    <mergeCell ref="S40:W40"/>
    <mergeCell ref="X40:AB40"/>
    <mergeCell ref="AC40:AG40"/>
    <mergeCell ref="A39:B39"/>
    <mergeCell ref="C39:M39"/>
    <mergeCell ref="N39:R39"/>
    <mergeCell ref="S39:W39"/>
    <mergeCell ref="X39:AB39"/>
    <mergeCell ref="AC39:AG39"/>
    <mergeCell ref="A38:B38"/>
    <mergeCell ref="C38:M38"/>
    <mergeCell ref="N38:R38"/>
    <mergeCell ref="S38:W38"/>
    <mergeCell ref="X38:AB38"/>
    <mergeCell ref="AC38:AG38"/>
    <mergeCell ref="A37:B37"/>
    <mergeCell ref="C37:M37"/>
    <mergeCell ref="N37:R37"/>
    <mergeCell ref="S37:W37"/>
    <mergeCell ref="X37:AB37"/>
    <mergeCell ref="AC37:AG37"/>
    <mergeCell ref="A36:B36"/>
    <mergeCell ref="C36:M36"/>
    <mergeCell ref="N36:R36"/>
    <mergeCell ref="S36:W36"/>
    <mergeCell ref="X36:AB36"/>
    <mergeCell ref="AC36:AG36"/>
    <mergeCell ref="A35:B35"/>
    <mergeCell ref="C35:M35"/>
    <mergeCell ref="N35:R35"/>
    <mergeCell ref="S35:W35"/>
    <mergeCell ref="X35:AB35"/>
    <mergeCell ref="AC35:AG35"/>
    <mergeCell ref="A34:B34"/>
    <mergeCell ref="C34:M34"/>
    <mergeCell ref="N34:R34"/>
    <mergeCell ref="S34:W34"/>
    <mergeCell ref="X34:AB34"/>
    <mergeCell ref="AC34:AG34"/>
    <mergeCell ref="A28:B28"/>
    <mergeCell ref="C28:M28"/>
    <mergeCell ref="N28:R28"/>
    <mergeCell ref="S28:W28"/>
    <mergeCell ref="X28:AB28"/>
    <mergeCell ref="AC28:AG28"/>
    <mergeCell ref="A25:B25"/>
    <mergeCell ref="C25:M25"/>
    <mergeCell ref="N25:R25"/>
    <mergeCell ref="S25:W25"/>
    <mergeCell ref="X25:AB25"/>
    <mergeCell ref="AC25:AG25"/>
    <mergeCell ref="A27:B27"/>
    <mergeCell ref="C27:M27"/>
    <mergeCell ref="N27:R27"/>
    <mergeCell ref="S27:W27"/>
    <mergeCell ref="X27:AB27"/>
    <mergeCell ref="AC27:AG27"/>
    <mergeCell ref="A26:B26"/>
    <mergeCell ref="C26:M26"/>
    <mergeCell ref="N26:R26"/>
    <mergeCell ref="S26:W26"/>
    <mergeCell ref="X26:AB26"/>
    <mergeCell ref="AC26:AG26"/>
    <mergeCell ref="N21:R21"/>
    <mergeCell ref="S21:W21"/>
    <mergeCell ref="X21:AB21"/>
    <mergeCell ref="AC21:AG21"/>
    <mergeCell ref="J2:AG2"/>
    <mergeCell ref="J3:AG3"/>
    <mergeCell ref="A8:AG8"/>
    <mergeCell ref="A12:AG12"/>
    <mergeCell ref="A22:B22"/>
    <mergeCell ref="C22:M22"/>
    <mergeCell ref="N22:R22"/>
    <mergeCell ref="S22:W22"/>
    <mergeCell ref="X22:AB22"/>
    <mergeCell ref="AC22:AG22"/>
    <mergeCell ref="A20:B20"/>
    <mergeCell ref="C20:M20"/>
    <mergeCell ref="N20:R20"/>
    <mergeCell ref="S20:W20"/>
    <mergeCell ref="X20:AB20"/>
    <mergeCell ref="AC20:AG20"/>
    <mergeCell ref="A21:B21"/>
    <mergeCell ref="C21:M21"/>
    <mergeCell ref="A29:B29"/>
    <mergeCell ref="C29:M29"/>
    <mergeCell ref="N29:R29"/>
    <mergeCell ref="S29:W29"/>
    <mergeCell ref="X29:AB29"/>
    <mergeCell ref="AC29:AG29"/>
    <mergeCell ref="A30:B30"/>
    <mergeCell ref="C30:M30"/>
    <mergeCell ref="N30:R30"/>
    <mergeCell ref="S30:W30"/>
    <mergeCell ref="X30:AB30"/>
    <mergeCell ref="AC30:AG30"/>
    <mergeCell ref="A33:B33"/>
    <mergeCell ref="C33:M33"/>
    <mergeCell ref="N33:R33"/>
    <mergeCell ref="S33:W33"/>
    <mergeCell ref="X33:AB33"/>
    <mergeCell ref="AC33:AG33"/>
    <mergeCell ref="A31:B31"/>
    <mergeCell ref="C31:M31"/>
    <mergeCell ref="N31:R31"/>
    <mergeCell ref="S31:W31"/>
    <mergeCell ref="X31:AB31"/>
    <mergeCell ref="AC31:AG31"/>
    <mergeCell ref="A32:B32"/>
    <mergeCell ref="C32:M32"/>
    <mergeCell ref="N32:R32"/>
    <mergeCell ref="S32:W32"/>
    <mergeCell ref="X32:AB32"/>
    <mergeCell ref="AC32:AG32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BD7D-D335-49D1-B701-82A92586BE0A}">
  <sheetPr>
    <pageSetUpPr fitToPage="1"/>
  </sheetPr>
  <dimension ref="A1:T45"/>
  <sheetViews>
    <sheetView view="pageBreakPreview" zoomScale="80" zoomScaleNormal="80" zoomScaleSheetLayoutView="80" workbookViewId="0">
      <selection activeCell="A23" sqref="A23"/>
    </sheetView>
  </sheetViews>
  <sheetFormatPr defaultRowHeight="15"/>
  <cols>
    <col min="1" max="1" width="32" customWidth="1"/>
    <col min="2" max="2" width="14.7109375" customWidth="1"/>
  </cols>
  <sheetData>
    <row r="1" spans="1:20">
      <c r="A1" s="373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</row>
    <row r="2" spans="1:20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</row>
    <row r="3" spans="1:20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0" ht="17.2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0" ht="18.75">
      <c r="A5" s="659" t="s">
        <v>316</v>
      </c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</row>
    <row r="6" spans="1:20">
      <c r="A6" s="98"/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366"/>
      <c r="M6" s="98"/>
      <c r="N6" s="88"/>
      <c r="O6" s="98"/>
      <c r="P6" s="98"/>
      <c r="Q6" s="98"/>
      <c r="R6" s="98"/>
      <c r="S6" s="98"/>
      <c r="T6" s="98"/>
    </row>
    <row r="7" spans="1:20" ht="18.75">
      <c r="A7" s="659" t="s">
        <v>328</v>
      </c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  <c r="Q7" s="659"/>
      <c r="R7" s="659"/>
      <c r="S7" s="659"/>
      <c r="T7" s="659"/>
    </row>
    <row r="8" spans="1:20" ht="18.75">
      <c r="A8" s="109"/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109"/>
      <c r="N8" s="115"/>
      <c r="O8" s="109"/>
      <c r="P8" s="109"/>
      <c r="Q8" s="109"/>
      <c r="R8" s="109"/>
      <c r="S8" s="109"/>
      <c r="T8" s="109"/>
    </row>
    <row r="9" spans="1:20" s="394" customFormat="1">
      <c r="A9" s="374" t="s">
        <v>329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74"/>
      <c r="N9" s="393"/>
      <c r="O9" s="374"/>
      <c r="P9" s="374"/>
      <c r="Q9" s="374"/>
      <c r="R9" s="374"/>
      <c r="S9" s="374"/>
      <c r="T9" s="374"/>
    </row>
    <row r="10" spans="1:20" s="394" customFormat="1">
      <c r="A10" s="374" t="s">
        <v>331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74"/>
      <c r="N10" s="393"/>
      <c r="O10" s="374"/>
      <c r="P10" s="374"/>
      <c r="Q10" s="374"/>
      <c r="R10" s="374"/>
      <c r="S10" s="374"/>
      <c r="T10" s="374"/>
    </row>
    <row r="11" spans="1:20" s="394" customFormat="1">
      <c r="A11" s="374" t="s">
        <v>593</v>
      </c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74"/>
      <c r="N11" s="393"/>
      <c r="O11" s="374"/>
      <c r="P11" s="374"/>
      <c r="Q11" s="374"/>
      <c r="R11" s="374"/>
      <c r="S11" s="374"/>
      <c r="T11" s="374"/>
    </row>
    <row r="12" spans="1:20" s="394" customFormat="1">
      <c r="A12" s="675" t="s">
        <v>564</v>
      </c>
      <c r="B12" s="660"/>
      <c r="C12" s="660"/>
      <c r="D12" s="660"/>
      <c r="E12" s="660"/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0"/>
      <c r="Q12" s="660"/>
      <c r="R12" s="660"/>
      <c r="S12" s="660"/>
      <c r="T12" s="660"/>
    </row>
    <row r="13" spans="1:20" s="394" customFormat="1">
      <c r="A13" s="661" t="s">
        <v>330</v>
      </c>
      <c r="B13" s="661"/>
      <c r="C13" s="661"/>
      <c r="D13" s="661"/>
      <c r="E13" s="661"/>
      <c r="F13" s="661"/>
      <c r="G13" s="661"/>
      <c r="H13" s="661"/>
      <c r="I13" s="661"/>
      <c r="J13" s="661"/>
      <c r="K13" s="661"/>
      <c r="L13" s="661"/>
      <c r="M13" s="661"/>
      <c r="N13" s="661"/>
      <c r="O13" s="661"/>
      <c r="P13" s="661"/>
      <c r="Q13" s="661"/>
      <c r="R13" s="661"/>
      <c r="S13" s="661"/>
      <c r="T13" s="661"/>
    </row>
    <row r="14" spans="1:20" ht="15.75" thickBot="1">
      <c r="A14" s="676"/>
      <c r="B14" s="676"/>
      <c r="C14" s="676"/>
      <c r="D14" s="676"/>
      <c r="E14" s="676"/>
      <c r="F14" s="676"/>
      <c r="G14" s="676"/>
      <c r="H14" s="676"/>
      <c r="I14" s="676"/>
      <c r="J14" s="676"/>
      <c r="K14" s="676"/>
      <c r="L14" s="676"/>
      <c r="M14" s="676"/>
      <c r="N14" s="676"/>
      <c r="O14" s="676"/>
      <c r="P14" s="676"/>
      <c r="Q14" s="676"/>
      <c r="R14" s="676"/>
      <c r="S14" s="676"/>
      <c r="T14" s="676"/>
    </row>
    <row r="15" spans="1:20" s="395" customFormat="1" ht="82.5" customHeight="1" thickBot="1">
      <c r="A15" s="677" t="s">
        <v>229</v>
      </c>
      <c r="B15" s="677"/>
      <c r="C15" s="678" t="s">
        <v>326</v>
      </c>
      <c r="D15" s="679"/>
      <c r="E15" s="680"/>
      <c r="F15" s="678" t="s">
        <v>327</v>
      </c>
      <c r="G15" s="679"/>
      <c r="H15" s="680"/>
      <c r="I15" s="678" t="s">
        <v>230</v>
      </c>
      <c r="J15" s="679"/>
      <c r="K15" s="680"/>
      <c r="L15" s="678" t="s">
        <v>231</v>
      </c>
      <c r="M15" s="679"/>
      <c r="N15" s="680"/>
      <c r="O15" s="678" t="s">
        <v>232</v>
      </c>
      <c r="P15" s="679"/>
      <c r="Q15" s="680"/>
      <c r="R15" s="678" t="s">
        <v>233</v>
      </c>
      <c r="S15" s="679"/>
      <c r="T15" s="680"/>
    </row>
    <row r="16" spans="1:20">
      <c r="A16" s="259" t="s">
        <v>234</v>
      </c>
      <c r="B16" s="375" t="s">
        <v>235</v>
      </c>
      <c r="C16" s="260" t="s">
        <v>236</v>
      </c>
      <c r="D16" s="260" t="s">
        <v>237</v>
      </c>
      <c r="E16" s="261" t="s">
        <v>238</v>
      </c>
      <c r="F16" s="262" t="s">
        <v>236</v>
      </c>
      <c r="G16" s="262" t="s">
        <v>237</v>
      </c>
      <c r="H16" s="263" t="s">
        <v>238</v>
      </c>
      <c r="I16" s="262" t="s">
        <v>236</v>
      </c>
      <c r="J16" s="262" t="s">
        <v>237</v>
      </c>
      <c r="K16" s="263" t="s">
        <v>238</v>
      </c>
      <c r="L16" s="262" t="s">
        <v>236</v>
      </c>
      <c r="M16" s="262" t="s">
        <v>237</v>
      </c>
      <c r="N16" s="263" t="s">
        <v>238</v>
      </c>
      <c r="O16" s="262" t="s">
        <v>236</v>
      </c>
      <c r="P16" s="262" t="s">
        <v>237</v>
      </c>
      <c r="Q16" s="263" t="s">
        <v>238</v>
      </c>
      <c r="R16" s="262" t="s">
        <v>236</v>
      </c>
      <c r="S16" s="262" t="s">
        <v>237</v>
      </c>
      <c r="T16" s="263" t="s">
        <v>238</v>
      </c>
    </row>
    <row r="17" spans="1:20">
      <c r="A17" s="376" t="s">
        <v>239</v>
      </c>
      <c r="B17" s="264">
        <v>3.8</v>
      </c>
      <c r="C17" s="377">
        <v>3</v>
      </c>
      <c r="D17" s="377">
        <v>4</v>
      </c>
      <c r="E17" s="377">
        <v>5.5</v>
      </c>
      <c r="F17" s="377">
        <v>3.8</v>
      </c>
      <c r="G17" s="378">
        <v>4.01</v>
      </c>
      <c r="H17" s="378">
        <v>4.67</v>
      </c>
      <c r="I17" s="378">
        <v>3.43</v>
      </c>
      <c r="J17" s="378">
        <v>4.93</v>
      </c>
      <c r="K17" s="378">
        <v>6.71</v>
      </c>
      <c r="L17" s="379">
        <v>1.5</v>
      </c>
      <c r="M17" s="379">
        <v>3.45</v>
      </c>
      <c r="N17" s="379">
        <v>4.49</v>
      </c>
      <c r="O17" s="379">
        <v>5.29</v>
      </c>
      <c r="P17" s="379">
        <v>5.92</v>
      </c>
      <c r="Q17" s="379">
        <v>7.93</v>
      </c>
      <c r="R17" s="378">
        <v>4</v>
      </c>
      <c r="S17" s="378">
        <v>5.52</v>
      </c>
      <c r="T17" s="378" t="s">
        <v>240</v>
      </c>
    </row>
    <row r="18" spans="1:20">
      <c r="A18" s="380" t="s">
        <v>241</v>
      </c>
      <c r="B18" s="265">
        <v>0.32</v>
      </c>
      <c r="C18" s="381">
        <v>0.8</v>
      </c>
      <c r="D18" s="381">
        <v>0.8</v>
      </c>
      <c r="E18" s="381">
        <v>1</v>
      </c>
      <c r="F18" s="381">
        <v>0.32</v>
      </c>
      <c r="G18" s="379">
        <v>0.4</v>
      </c>
      <c r="H18" s="379">
        <v>0.74</v>
      </c>
      <c r="I18" s="379">
        <v>0.28000000000000003</v>
      </c>
      <c r="J18" s="379">
        <v>0.49</v>
      </c>
      <c r="K18" s="379">
        <v>0.75</v>
      </c>
      <c r="L18" s="379">
        <v>0.3</v>
      </c>
      <c r="M18" s="379">
        <v>0.48</v>
      </c>
      <c r="N18" s="379">
        <v>0.82</v>
      </c>
      <c r="O18" s="379">
        <v>0.25</v>
      </c>
      <c r="P18" s="379">
        <v>0.51</v>
      </c>
      <c r="Q18" s="379">
        <v>0.56000000000000005</v>
      </c>
      <c r="R18" s="379">
        <v>0.81</v>
      </c>
      <c r="S18" s="379">
        <v>1.22</v>
      </c>
      <c r="T18" s="379">
        <v>1.99</v>
      </c>
    </row>
    <row r="19" spans="1:20">
      <c r="A19" s="380" t="s">
        <v>242</v>
      </c>
      <c r="B19" s="265">
        <v>0.5</v>
      </c>
      <c r="C19" s="381">
        <v>0.97</v>
      </c>
      <c r="D19" s="381">
        <v>1.27</v>
      </c>
      <c r="E19" s="381">
        <v>1.27</v>
      </c>
      <c r="F19" s="381">
        <v>0.5</v>
      </c>
      <c r="G19" s="379">
        <v>0.56000000000000005</v>
      </c>
      <c r="H19" s="379">
        <v>0.97</v>
      </c>
      <c r="I19" s="379">
        <v>1</v>
      </c>
      <c r="J19" s="379">
        <v>1.39</v>
      </c>
      <c r="K19" s="379">
        <v>1.74</v>
      </c>
      <c r="L19" s="379">
        <v>0.56000000000000005</v>
      </c>
      <c r="M19" s="379">
        <v>0.85</v>
      </c>
      <c r="N19" s="379">
        <v>0.89</v>
      </c>
      <c r="O19" s="379">
        <v>1</v>
      </c>
      <c r="P19" s="379">
        <v>1.48</v>
      </c>
      <c r="Q19" s="379">
        <v>1.97</v>
      </c>
      <c r="R19" s="379">
        <v>1.46</v>
      </c>
      <c r="S19" s="379">
        <v>2.3199999999999998</v>
      </c>
      <c r="T19" s="379">
        <v>3.16</v>
      </c>
    </row>
    <row r="20" spans="1:20">
      <c r="A20" s="380" t="s">
        <v>243</v>
      </c>
      <c r="B20" s="265">
        <v>1.02</v>
      </c>
      <c r="C20" s="381">
        <v>0.59</v>
      </c>
      <c r="D20" s="381">
        <v>1.23</v>
      </c>
      <c r="E20" s="381">
        <v>1.39</v>
      </c>
      <c r="F20" s="381">
        <v>1.02</v>
      </c>
      <c r="G20" s="379">
        <v>1.1100000000000001</v>
      </c>
      <c r="H20" s="382">
        <v>1.21</v>
      </c>
      <c r="I20" s="379">
        <v>0.94</v>
      </c>
      <c r="J20" s="379">
        <v>0.99</v>
      </c>
      <c r="K20" s="382">
        <v>1.17</v>
      </c>
      <c r="L20" s="379">
        <v>0.85</v>
      </c>
      <c r="M20" s="379">
        <v>0.85</v>
      </c>
      <c r="N20" s="382">
        <v>1.1100000000000001</v>
      </c>
      <c r="O20" s="379">
        <v>1.01</v>
      </c>
      <c r="P20" s="379">
        <v>1.07</v>
      </c>
      <c r="Q20" s="382">
        <v>1.1100000000000001</v>
      </c>
      <c r="R20" s="379">
        <v>0.94</v>
      </c>
      <c r="S20" s="379">
        <v>1.02</v>
      </c>
      <c r="T20" s="382">
        <v>1.33</v>
      </c>
    </row>
    <row r="21" spans="1:20">
      <c r="A21" s="380" t="s">
        <v>244</v>
      </c>
      <c r="B21" s="265">
        <v>6.64</v>
      </c>
      <c r="C21" s="383">
        <v>6.16</v>
      </c>
      <c r="D21" s="384">
        <v>7.4</v>
      </c>
      <c r="E21" s="383">
        <v>8.9600000000000009</v>
      </c>
      <c r="F21" s="385">
        <v>6.64</v>
      </c>
      <c r="G21" s="385">
        <v>7.3</v>
      </c>
      <c r="H21" s="386">
        <v>8.69</v>
      </c>
      <c r="I21" s="385">
        <v>6.74</v>
      </c>
      <c r="J21" s="385">
        <v>8.0399999999999991</v>
      </c>
      <c r="K21" s="386">
        <v>9.4</v>
      </c>
      <c r="L21" s="379">
        <v>3.5</v>
      </c>
      <c r="M21" s="379">
        <v>5.1100000000000003</v>
      </c>
      <c r="N21" s="386">
        <v>6.22</v>
      </c>
      <c r="O21" s="387">
        <v>8</v>
      </c>
      <c r="P21" s="385">
        <v>8.31</v>
      </c>
      <c r="Q21" s="386">
        <v>9.51</v>
      </c>
      <c r="R21" s="385">
        <v>7.14</v>
      </c>
      <c r="S21" s="385">
        <v>8.4</v>
      </c>
      <c r="T21" s="386">
        <v>10.43</v>
      </c>
    </row>
    <row r="22" spans="1:20">
      <c r="A22" s="388" t="s">
        <v>689</v>
      </c>
      <c r="B22" s="266">
        <v>13.15</v>
      </c>
      <c r="C22" s="684" t="s">
        <v>245</v>
      </c>
      <c r="D22" s="684"/>
      <c r="E22" s="684"/>
      <c r="F22" s="684"/>
      <c r="G22" s="684"/>
      <c r="H22" s="684"/>
      <c r="I22" s="684"/>
      <c r="J22" s="684"/>
      <c r="K22" s="684"/>
      <c r="L22" s="684"/>
      <c r="M22" s="684"/>
      <c r="N22" s="684"/>
      <c r="O22" s="684"/>
      <c r="P22" s="684"/>
      <c r="Q22" s="684"/>
      <c r="R22" s="684"/>
      <c r="S22" s="684"/>
      <c r="T22" s="684"/>
    </row>
    <row r="23" spans="1:20" ht="15.75" thickBot="1">
      <c r="A23" s="373"/>
      <c r="B23" s="373"/>
      <c r="C23" s="267"/>
      <c r="D23" s="267"/>
      <c r="E23" s="267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</row>
    <row r="24" spans="1:20" ht="15.75" thickBot="1">
      <c r="A24" s="685" t="s">
        <v>246</v>
      </c>
      <c r="B24" s="685"/>
      <c r="C24" s="685"/>
      <c r="D24" s="685"/>
      <c r="E24" s="267"/>
      <c r="F24" s="686" t="s">
        <v>247</v>
      </c>
      <c r="G24" s="687"/>
      <c r="H24" s="687"/>
      <c r="I24" s="687"/>
      <c r="J24" s="687"/>
      <c r="K24" s="687"/>
      <c r="L24" s="687"/>
      <c r="M24" s="687"/>
      <c r="N24" s="688"/>
      <c r="O24" s="372"/>
      <c r="P24" s="373"/>
      <c r="Q24" s="373"/>
      <c r="R24" s="373"/>
      <c r="S24" s="373"/>
      <c r="T24" s="373"/>
    </row>
    <row r="25" spans="1:20" ht="15.75" thickBot="1">
      <c r="A25" s="689" t="s">
        <v>248</v>
      </c>
      <c r="B25" s="689"/>
      <c r="C25" s="689"/>
      <c r="D25" s="689"/>
      <c r="E25" s="267"/>
      <c r="F25" s="686" t="s">
        <v>249</v>
      </c>
      <c r="G25" s="687"/>
      <c r="H25" s="687"/>
      <c r="I25" s="687"/>
      <c r="J25" s="687"/>
      <c r="K25" s="687"/>
      <c r="L25" s="268" t="s">
        <v>236</v>
      </c>
      <c r="M25" s="269" t="s">
        <v>237</v>
      </c>
      <c r="N25" s="270" t="s">
        <v>238</v>
      </c>
      <c r="O25" s="373"/>
      <c r="P25" s="373"/>
      <c r="Q25" s="373"/>
      <c r="R25" s="373"/>
      <c r="S25" s="373"/>
      <c r="T25" s="373"/>
    </row>
    <row r="26" spans="1:20" ht="48" customHeight="1">
      <c r="A26" s="690" t="s">
        <v>664</v>
      </c>
      <c r="B26" s="690"/>
      <c r="C26" s="690"/>
      <c r="D26" s="690"/>
      <c r="E26" s="267"/>
      <c r="F26" s="691" t="s">
        <v>250</v>
      </c>
      <c r="G26" s="692"/>
      <c r="H26" s="692"/>
      <c r="I26" s="692"/>
      <c r="J26" s="692"/>
      <c r="K26" s="693"/>
      <c r="L26" s="584">
        <v>20.34</v>
      </c>
      <c r="M26" s="584">
        <v>22.12</v>
      </c>
      <c r="N26" s="584">
        <v>25</v>
      </c>
      <c r="O26" s="373"/>
      <c r="P26" s="373"/>
      <c r="Q26" s="373"/>
      <c r="R26" s="373"/>
      <c r="S26" s="373"/>
      <c r="T26" s="373"/>
    </row>
    <row r="27" spans="1:20">
      <c r="A27" s="690" t="s">
        <v>251</v>
      </c>
      <c r="B27" s="690"/>
      <c r="C27" s="690"/>
      <c r="D27" s="690"/>
      <c r="E27" s="373"/>
      <c r="F27" s="681" t="s">
        <v>252</v>
      </c>
      <c r="G27" s="682"/>
      <c r="H27" s="682"/>
      <c r="I27" s="682"/>
      <c r="J27" s="682"/>
      <c r="K27" s="683"/>
      <c r="L27" s="271">
        <v>19.600000000000001</v>
      </c>
      <c r="M27" s="271">
        <v>20.97</v>
      </c>
      <c r="N27" s="271">
        <v>24.23</v>
      </c>
      <c r="O27" s="373"/>
      <c r="P27" s="373"/>
      <c r="Q27" s="373"/>
      <c r="R27" s="373"/>
      <c r="S27" s="373"/>
      <c r="T27" s="373"/>
    </row>
    <row r="28" spans="1:20" ht="20.25">
      <c r="A28" s="389" t="s">
        <v>253</v>
      </c>
      <c r="B28" s="390">
        <f>((1+(B17+B18+B19)/100)*((1+B20/100)*(1+B21/100))/(1-B22/100))-1</f>
        <v>0.29770000000000002</v>
      </c>
      <c r="C28" s="391"/>
      <c r="D28" s="391"/>
      <c r="E28" s="373"/>
      <c r="F28" s="681" t="s">
        <v>254</v>
      </c>
      <c r="G28" s="682"/>
      <c r="H28" s="682"/>
      <c r="I28" s="682"/>
      <c r="J28" s="682"/>
      <c r="K28" s="683"/>
      <c r="L28" s="271">
        <v>20.76</v>
      </c>
      <c r="M28" s="271">
        <v>24.18</v>
      </c>
      <c r="N28" s="271">
        <v>26.44</v>
      </c>
      <c r="O28" s="373"/>
      <c r="P28" s="373"/>
      <c r="Q28" s="373"/>
      <c r="R28" s="373"/>
      <c r="S28" s="373"/>
      <c r="T28" s="373"/>
    </row>
    <row r="29" spans="1:20" ht="16.5">
      <c r="A29" s="694" t="s">
        <v>255</v>
      </c>
      <c r="B29" s="695"/>
      <c r="C29" s="695"/>
      <c r="D29" s="696"/>
      <c r="E29" s="373"/>
      <c r="F29" s="681" t="s">
        <v>256</v>
      </c>
      <c r="G29" s="682"/>
      <c r="H29" s="682"/>
      <c r="I29" s="682"/>
      <c r="J29" s="682"/>
      <c r="K29" s="683"/>
      <c r="L29" s="271">
        <v>24</v>
      </c>
      <c r="M29" s="271">
        <v>25.84</v>
      </c>
      <c r="N29" s="271">
        <v>27.86</v>
      </c>
      <c r="O29" s="373"/>
      <c r="P29" s="373"/>
      <c r="Q29" s="373"/>
      <c r="R29" s="373"/>
      <c r="S29" s="373"/>
      <c r="T29" s="373"/>
    </row>
    <row r="30" spans="1:20">
      <c r="A30" s="272"/>
      <c r="B30" s="273"/>
      <c r="C30" s="273"/>
      <c r="D30" s="274"/>
      <c r="E30" s="373"/>
      <c r="F30" s="681" t="s">
        <v>257</v>
      </c>
      <c r="G30" s="682"/>
      <c r="H30" s="682"/>
      <c r="I30" s="682"/>
      <c r="J30" s="682"/>
      <c r="K30" s="683"/>
      <c r="L30" s="271">
        <v>22.8</v>
      </c>
      <c r="M30" s="271">
        <v>27.48</v>
      </c>
      <c r="N30" s="271">
        <v>30.95</v>
      </c>
      <c r="O30" s="373"/>
      <c r="P30" s="373"/>
      <c r="Q30" s="373"/>
      <c r="R30" s="373"/>
      <c r="S30" s="373"/>
      <c r="T30" s="373"/>
    </row>
    <row r="31" spans="1:20">
      <c r="A31" s="275"/>
      <c r="B31" s="373"/>
      <c r="C31" s="373"/>
      <c r="D31" s="276"/>
      <c r="E31" s="373"/>
      <c r="F31" s="697" t="s">
        <v>258</v>
      </c>
      <c r="G31" s="698"/>
      <c r="H31" s="698"/>
      <c r="I31" s="698"/>
      <c r="J31" s="698"/>
      <c r="K31" s="699"/>
      <c r="L31" s="277">
        <v>11.1</v>
      </c>
      <c r="M31" s="277">
        <v>14.02</v>
      </c>
      <c r="N31" s="277">
        <v>16.8</v>
      </c>
      <c r="O31" s="373"/>
      <c r="P31" s="373"/>
      <c r="Q31" s="373"/>
      <c r="R31" s="373"/>
      <c r="S31" s="373"/>
      <c r="T31" s="373"/>
    </row>
    <row r="32" spans="1:20">
      <c r="A32" s="278"/>
      <c r="B32" s="279"/>
      <c r="C32" s="279"/>
      <c r="D32" s="280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</row>
    <row r="33" spans="1:20">
      <c r="A33" s="373"/>
      <c r="B33" s="373"/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</row>
    <row r="34" spans="1:20" ht="15.75" thickBot="1">
      <c r="A34" s="281" t="s">
        <v>259</v>
      </c>
      <c r="B34" s="282"/>
      <c r="C34" s="282"/>
      <c r="D34" s="28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</row>
    <row r="35" spans="1:20">
      <c r="A35" s="284" t="s">
        <v>260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</row>
    <row r="36" spans="1:20">
      <c r="A36" s="285" t="s">
        <v>261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</row>
    <row r="37" spans="1:20">
      <c r="A37" s="285" t="s">
        <v>262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</row>
    <row r="38" spans="1:20">
      <c r="A38" s="285" t="s">
        <v>263</v>
      </c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</row>
    <row r="39" spans="1:20">
      <c r="A39" s="373"/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</row>
    <row r="40" spans="1:20" s="373" customFormat="1"/>
    <row r="41" spans="1:20">
      <c r="A41" s="367"/>
      <c r="B41" s="367"/>
      <c r="C41" s="367"/>
      <c r="D41" s="109"/>
      <c r="E41" s="367"/>
      <c r="F41" s="110"/>
      <c r="G41" s="110"/>
      <c r="H41" s="110"/>
      <c r="I41" s="110"/>
      <c r="J41" s="110"/>
      <c r="K41" s="373"/>
      <c r="L41" s="373"/>
      <c r="M41" s="373"/>
      <c r="N41" s="373"/>
      <c r="O41" s="373"/>
      <c r="P41" s="373"/>
      <c r="Q41" s="373"/>
      <c r="R41" s="373"/>
      <c r="S41" s="373"/>
      <c r="T41" s="373"/>
    </row>
    <row r="42" spans="1:20">
      <c r="A42" s="702" t="s">
        <v>310</v>
      </c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</row>
    <row r="43" spans="1:20">
      <c r="A43" s="701" t="s">
        <v>311</v>
      </c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</row>
    <row r="44" spans="1:20">
      <c r="A44" s="700" t="s">
        <v>87</v>
      </c>
      <c r="B44" s="700"/>
      <c r="C44" s="700"/>
      <c r="D44" s="700"/>
      <c r="E44" s="700"/>
      <c r="F44" s="700"/>
      <c r="G44" s="700"/>
      <c r="H44" s="700"/>
      <c r="I44" s="700"/>
      <c r="J44" s="700"/>
      <c r="K44" s="700"/>
      <c r="L44" s="700"/>
      <c r="M44" s="700"/>
      <c r="N44" s="700"/>
      <c r="O44" s="700"/>
      <c r="P44" s="700"/>
      <c r="Q44" s="700"/>
      <c r="R44" s="700"/>
      <c r="S44" s="700"/>
      <c r="T44" s="700"/>
    </row>
    <row r="45" spans="1:20">
      <c r="A45" s="700" t="s">
        <v>312</v>
      </c>
      <c r="B45" s="700"/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  <c r="T45" s="700"/>
    </row>
  </sheetData>
  <mergeCells count="31">
    <mergeCell ref="F31:K31"/>
    <mergeCell ref="A45:T45"/>
    <mergeCell ref="A44:T44"/>
    <mergeCell ref="A43:T43"/>
    <mergeCell ref="A42:T42"/>
    <mergeCell ref="F30:K30"/>
    <mergeCell ref="C22:T22"/>
    <mergeCell ref="A24:D24"/>
    <mergeCell ref="F24:N24"/>
    <mergeCell ref="A25:D25"/>
    <mergeCell ref="F25:K25"/>
    <mergeCell ref="A26:D26"/>
    <mergeCell ref="F26:K26"/>
    <mergeCell ref="A27:D27"/>
    <mergeCell ref="F27:K27"/>
    <mergeCell ref="F28:K28"/>
    <mergeCell ref="A29:D29"/>
    <mergeCell ref="F29:K29"/>
    <mergeCell ref="A14:T14"/>
    <mergeCell ref="A15:B15"/>
    <mergeCell ref="C15:E15"/>
    <mergeCell ref="F15:H15"/>
    <mergeCell ref="I15:K15"/>
    <mergeCell ref="L15:N15"/>
    <mergeCell ref="O15:Q15"/>
    <mergeCell ref="R15:T15"/>
    <mergeCell ref="A5:T5"/>
    <mergeCell ref="B6:K6"/>
    <mergeCell ref="A7:T7"/>
    <mergeCell ref="A12:T12"/>
    <mergeCell ref="A13:T13"/>
  </mergeCells>
  <pageMargins left="0.511811024" right="0.511811024" top="0.78740157499999996" bottom="0.78740157499999996" header="0.31496062000000002" footer="0.31496062000000002"/>
  <pageSetup scale="6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Microsoft Equation 3.0" shapeId="11265" r:id="rId4">
          <objectPr defaultSize="0" autoPict="0" r:id="rId5">
            <anchor moveWithCells="1" sizeWithCells="1">
              <from>
                <xdr:col>0</xdr:col>
                <xdr:colOff>304800</xdr:colOff>
                <xdr:row>29</xdr:row>
                <xdr:rowOff>76200</xdr:rowOff>
              </from>
              <to>
                <xdr:col>3</xdr:col>
                <xdr:colOff>428625</xdr:colOff>
                <xdr:row>31</xdr:row>
                <xdr:rowOff>142875</xdr:rowOff>
              </to>
            </anchor>
          </objectPr>
        </oleObject>
      </mc:Choice>
      <mc:Fallback>
        <oleObject progId="Microsoft Equation 3.0" shapeId="1126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44F1-41FA-40F8-B78E-F2D4AD2049EF}">
  <sheetPr>
    <pageSetUpPr fitToPage="1"/>
  </sheetPr>
  <dimension ref="A5:L2410"/>
  <sheetViews>
    <sheetView view="pageBreakPreview" topLeftCell="A371" zoomScale="70" zoomScaleNormal="70" zoomScaleSheetLayoutView="70" workbookViewId="0">
      <selection activeCell="D381" sqref="D381"/>
    </sheetView>
  </sheetViews>
  <sheetFormatPr defaultRowHeight="15"/>
  <cols>
    <col min="1" max="1" width="13" style="625" customWidth="1"/>
    <col min="2" max="2" width="13.7109375" style="625" bestFit="1" customWidth="1"/>
    <col min="3" max="3" width="11.42578125" style="625" bestFit="1" customWidth="1"/>
    <col min="4" max="4" width="68.5703125" style="625" bestFit="1" customWidth="1"/>
    <col min="5" max="5" width="17.140625" style="625" bestFit="1" customWidth="1"/>
    <col min="6" max="9" width="13.7109375" style="625" bestFit="1" customWidth="1"/>
    <col min="10" max="10" width="16" style="625" bestFit="1" customWidth="1"/>
    <col min="11" max="16384" width="9.140625" style="625"/>
  </cols>
  <sheetData>
    <row r="5" spans="2:12"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</row>
    <row r="6" spans="2:12"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</row>
    <row r="7" spans="2:12">
      <c r="B7" s="530"/>
      <c r="C7" s="530"/>
      <c r="D7" s="530"/>
      <c r="E7" s="530"/>
      <c r="F7" s="530"/>
      <c r="G7" s="530"/>
      <c r="H7" s="530"/>
      <c r="I7" s="530"/>
      <c r="J7" s="530"/>
      <c r="K7" s="530"/>
      <c r="L7" s="530"/>
    </row>
    <row r="8" spans="2:12"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</row>
    <row r="9" spans="2:12" ht="18.75">
      <c r="B9" s="703" t="s">
        <v>316</v>
      </c>
      <c r="C9" s="703"/>
      <c r="D9" s="703"/>
      <c r="E9" s="703"/>
      <c r="F9" s="703"/>
      <c r="G9" s="703"/>
      <c r="H9" s="703"/>
      <c r="I9" s="703"/>
      <c r="J9" s="703"/>
      <c r="K9" s="618"/>
      <c r="L9" s="618"/>
    </row>
    <row r="10" spans="2:12">
      <c r="B10" s="189"/>
      <c r="C10" s="704"/>
      <c r="D10" s="704"/>
      <c r="E10" s="704"/>
      <c r="F10" s="704"/>
      <c r="G10" s="704"/>
      <c r="H10" s="704"/>
      <c r="I10" s="704"/>
      <c r="J10" s="704"/>
      <c r="K10" s="704"/>
      <c r="L10" s="704"/>
    </row>
    <row r="11" spans="2:12" ht="18.75">
      <c r="B11" s="703" t="s">
        <v>332</v>
      </c>
      <c r="C11" s="703"/>
      <c r="D11" s="703"/>
      <c r="E11" s="703"/>
      <c r="F11" s="703"/>
      <c r="G11" s="703"/>
      <c r="H11" s="703"/>
      <c r="I11" s="703"/>
      <c r="J11" s="703"/>
      <c r="K11" s="618"/>
      <c r="L11" s="618"/>
    </row>
    <row r="12" spans="2:12" ht="18.75">
      <c r="B12" s="295"/>
      <c r="C12" s="619"/>
      <c r="D12" s="619"/>
      <c r="E12" s="619"/>
      <c r="F12" s="619"/>
      <c r="G12" s="619"/>
      <c r="H12" s="619"/>
      <c r="I12" s="619"/>
      <c r="J12" s="619"/>
      <c r="K12" s="619"/>
      <c r="L12" s="619"/>
    </row>
    <row r="13" spans="2:12">
      <c r="B13" s="614" t="s">
        <v>335</v>
      </c>
      <c r="C13" s="620"/>
      <c r="D13" s="620"/>
      <c r="E13" s="620"/>
      <c r="F13" s="620"/>
      <c r="G13" s="620"/>
      <c r="H13" s="620"/>
      <c r="I13" s="620"/>
      <c r="J13" s="620"/>
      <c r="K13" s="620"/>
      <c r="L13" s="620"/>
    </row>
    <row r="14" spans="2:12">
      <c r="B14" s="614" t="s">
        <v>331</v>
      </c>
      <c r="C14" s="620"/>
      <c r="D14" s="620"/>
      <c r="E14" s="620"/>
      <c r="F14" s="620"/>
      <c r="G14" s="620"/>
      <c r="H14" s="620"/>
      <c r="I14" s="620"/>
      <c r="J14" s="620"/>
      <c r="K14" s="620"/>
      <c r="L14" s="620"/>
    </row>
    <row r="15" spans="2:12">
      <c r="B15" s="614" t="s">
        <v>594</v>
      </c>
      <c r="C15" s="620"/>
      <c r="D15" s="620"/>
      <c r="E15" s="620"/>
      <c r="F15" s="620"/>
      <c r="G15" s="620"/>
      <c r="H15" s="620"/>
      <c r="I15" s="620"/>
      <c r="J15" s="620"/>
      <c r="K15" s="620"/>
      <c r="L15" s="620"/>
    </row>
    <row r="16" spans="2:12">
      <c r="B16" s="621" t="s">
        <v>568</v>
      </c>
      <c r="C16" s="622"/>
      <c r="D16" s="622"/>
      <c r="E16" s="622"/>
      <c r="F16" s="622"/>
      <c r="G16" s="622"/>
      <c r="H16" s="622"/>
      <c r="I16" s="622"/>
      <c r="J16" s="622"/>
      <c r="K16" s="622"/>
      <c r="L16" s="622"/>
    </row>
    <row r="17" spans="1:12">
      <c r="B17" s="623" t="s">
        <v>333</v>
      </c>
      <c r="C17" s="624"/>
      <c r="D17" s="624"/>
      <c r="E17" s="624"/>
      <c r="F17" s="624"/>
      <c r="G17" s="624"/>
      <c r="H17" s="624"/>
      <c r="I17" s="624"/>
      <c r="J17" s="624"/>
      <c r="K17" s="624"/>
      <c r="L17" s="624"/>
    </row>
    <row r="21" spans="1:12">
      <c r="A21" s="626"/>
      <c r="B21" s="626"/>
      <c r="C21" s="716"/>
      <c r="D21" s="716"/>
      <c r="E21" s="716"/>
      <c r="F21" s="716"/>
      <c r="G21" s="716"/>
      <c r="H21" s="716"/>
      <c r="I21" s="716"/>
      <c r="J21" s="716"/>
    </row>
    <row r="22" spans="1:12">
      <c r="A22" s="627"/>
      <c r="B22" s="627"/>
      <c r="C22" s="708"/>
      <c r="D22" s="708"/>
      <c r="E22" s="708"/>
      <c r="F22" s="708"/>
      <c r="G22" s="708"/>
      <c r="H22" s="708"/>
      <c r="I22" s="708"/>
      <c r="J22" s="708"/>
    </row>
    <row r="23" spans="1:12">
      <c r="A23" s="715"/>
      <c r="B23" s="706"/>
      <c r="C23" s="706"/>
      <c r="D23" s="706"/>
      <c r="E23" s="706"/>
      <c r="F23" s="706"/>
      <c r="G23" s="706"/>
      <c r="H23" s="706"/>
      <c r="I23" s="706"/>
      <c r="J23" s="706"/>
    </row>
    <row r="24" spans="1:12" ht="30" customHeight="1">
      <c r="A24" s="715"/>
      <c r="B24" s="706"/>
      <c r="C24" s="706"/>
      <c r="D24" s="706"/>
      <c r="E24" s="706"/>
      <c r="F24" s="706"/>
      <c r="G24" s="706"/>
      <c r="H24" s="706"/>
      <c r="I24" s="706"/>
      <c r="J24" s="706"/>
    </row>
    <row r="25" spans="1:12" ht="18" customHeight="1">
      <c r="A25" s="628" t="s">
        <v>698</v>
      </c>
      <c r="B25" s="629" t="s">
        <v>699</v>
      </c>
      <c r="C25" s="628" t="s">
        <v>700</v>
      </c>
      <c r="D25" s="628" t="s">
        <v>701</v>
      </c>
      <c r="E25" s="713" t="s">
        <v>702</v>
      </c>
      <c r="F25" s="713"/>
      <c r="G25" s="630" t="s">
        <v>703</v>
      </c>
      <c r="H25" s="629" t="s">
        <v>704</v>
      </c>
      <c r="I25" s="629" t="s">
        <v>705</v>
      </c>
      <c r="J25" s="629" t="s">
        <v>77</v>
      </c>
    </row>
    <row r="26" spans="1:12" ht="24" customHeight="1">
      <c r="A26" s="631" t="s">
        <v>706</v>
      </c>
      <c r="B26" s="632" t="s">
        <v>707</v>
      </c>
      <c r="C26" s="631" t="s">
        <v>708</v>
      </c>
      <c r="D26" s="631" t="s">
        <v>611</v>
      </c>
      <c r="E26" s="710" t="s">
        <v>709</v>
      </c>
      <c r="F26" s="710"/>
      <c r="G26" s="634" t="s">
        <v>691</v>
      </c>
      <c r="H26" s="635">
        <v>1</v>
      </c>
      <c r="I26" s="636">
        <v>5759.36</v>
      </c>
      <c r="J26" s="636">
        <v>5759.36</v>
      </c>
    </row>
    <row r="27" spans="1:12" ht="24" customHeight="1">
      <c r="A27" s="637" t="s">
        <v>710</v>
      </c>
      <c r="B27" s="638" t="s">
        <v>711</v>
      </c>
      <c r="C27" s="637" t="s">
        <v>23</v>
      </c>
      <c r="D27" s="637" t="s">
        <v>712</v>
      </c>
      <c r="E27" s="714" t="s">
        <v>713</v>
      </c>
      <c r="F27" s="714"/>
      <c r="G27" s="640" t="s">
        <v>714</v>
      </c>
      <c r="H27" s="641">
        <v>48</v>
      </c>
      <c r="I27" s="642">
        <v>91.87</v>
      </c>
      <c r="J27" s="642">
        <v>4409.76</v>
      </c>
    </row>
    <row r="28" spans="1:12" ht="24" customHeight="1">
      <c r="A28" s="637" t="s">
        <v>710</v>
      </c>
      <c r="B28" s="638" t="s">
        <v>715</v>
      </c>
      <c r="C28" s="637" t="s">
        <v>23</v>
      </c>
      <c r="D28" s="637" t="s">
        <v>716</v>
      </c>
      <c r="E28" s="714" t="s">
        <v>713</v>
      </c>
      <c r="F28" s="714"/>
      <c r="G28" s="640" t="s">
        <v>714</v>
      </c>
      <c r="H28" s="641">
        <v>56</v>
      </c>
      <c r="I28" s="642">
        <v>24.1</v>
      </c>
      <c r="J28" s="642">
        <v>1349.6</v>
      </c>
    </row>
    <row r="29" spans="1:12" ht="25.5">
      <c r="A29" s="643"/>
      <c r="B29" s="643"/>
      <c r="C29" s="643"/>
      <c r="D29" s="643"/>
      <c r="E29" s="643" t="s">
        <v>717</v>
      </c>
      <c r="F29" s="644">
        <v>5641.76</v>
      </c>
      <c r="G29" s="643" t="s">
        <v>718</v>
      </c>
      <c r="H29" s="644">
        <v>0</v>
      </c>
      <c r="I29" s="643" t="s">
        <v>719</v>
      </c>
      <c r="J29" s="644">
        <v>5641.76</v>
      </c>
    </row>
    <row r="30" spans="1:12" ht="15.75" thickBot="1">
      <c r="A30" s="643"/>
      <c r="B30" s="643"/>
      <c r="C30" s="643"/>
      <c r="D30" s="643"/>
      <c r="E30" s="643" t="s">
        <v>720</v>
      </c>
      <c r="F30" s="644">
        <v>1714.56</v>
      </c>
      <c r="G30" s="643"/>
      <c r="H30" s="712" t="s">
        <v>721</v>
      </c>
      <c r="I30" s="712"/>
      <c r="J30" s="644">
        <v>7473.92</v>
      </c>
    </row>
    <row r="31" spans="1:12" ht="0.95" customHeight="1" thickTop="1">
      <c r="A31" s="646"/>
      <c r="B31" s="646"/>
      <c r="C31" s="646"/>
      <c r="D31" s="646"/>
      <c r="E31" s="646"/>
      <c r="F31" s="646"/>
      <c r="G31" s="646"/>
      <c r="H31" s="646"/>
      <c r="I31" s="646"/>
      <c r="J31" s="646"/>
    </row>
    <row r="32" spans="1:12" ht="18" customHeight="1">
      <c r="A32" s="628" t="s">
        <v>722</v>
      </c>
      <c r="B32" s="629" t="s">
        <v>699</v>
      </c>
      <c r="C32" s="628" t="s">
        <v>700</v>
      </c>
      <c r="D32" s="628" t="s">
        <v>701</v>
      </c>
      <c r="E32" s="713" t="s">
        <v>702</v>
      </c>
      <c r="F32" s="713"/>
      <c r="G32" s="630" t="s">
        <v>703</v>
      </c>
      <c r="H32" s="629" t="s">
        <v>704</v>
      </c>
      <c r="I32" s="629" t="s">
        <v>705</v>
      </c>
      <c r="J32" s="629" t="s">
        <v>77</v>
      </c>
    </row>
    <row r="33" spans="1:10" ht="24" customHeight="1">
      <c r="A33" s="631" t="s">
        <v>706</v>
      </c>
      <c r="B33" s="632" t="s">
        <v>723</v>
      </c>
      <c r="C33" s="631" t="s">
        <v>708</v>
      </c>
      <c r="D33" s="631" t="s">
        <v>687</v>
      </c>
      <c r="E33" s="710" t="s">
        <v>724</v>
      </c>
      <c r="F33" s="710"/>
      <c r="G33" s="634" t="s">
        <v>99</v>
      </c>
      <c r="H33" s="635">
        <v>1</v>
      </c>
      <c r="I33" s="636">
        <v>319.51</v>
      </c>
      <c r="J33" s="636">
        <f>SUM(J34:J40)</f>
        <v>319.51</v>
      </c>
    </row>
    <row r="34" spans="1:10" ht="24" customHeight="1">
      <c r="A34" s="637" t="s">
        <v>710</v>
      </c>
      <c r="B34" s="638" t="s">
        <v>725</v>
      </c>
      <c r="C34" s="637" t="s">
        <v>23</v>
      </c>
      <c r="D34" s="637" t="s">
        <v>726</v>
      </c>
      <c r="E34" s="714" t="s">
        <v>713</v>
      </c>
      <c r="F34" s="714"/>
      <c r="G34" s="640" t="s">
        <v>714</v>
      </c>
      <c r="H34" s="641">
        <v>1</v>
      </c>
      <c r="I34" s="642">
        <v>17.399999999999999</v>
      </c>
      <c r="J34" s="642">
        <v>17.399999999999999</v>
      </c>
    </row>
    <row r="35" spans="1:10" ht="24" customHeight="1">
      <c r="A35" s="637" t="s">
        <v>710</v>
      </c>
      <c r="B35" s="638" t="s">
        <v>727</v>
      </c>
      <c r="C35" s="637" t="s">
        <v>23</v>
      </c>
      <c r="D35" s="637" t="s">
        <v>728</v>
      </c>
      <c r="E35" s="714" t="s">
        <v>713</v>
      </c>
      <c r="F35" s="714"/>
      <c r="G35" s="640" t="s">
        <v>714</v>
      </c>
      <c r="H35" s="641">
        <v>2</v>
      </c>
      <c r="I35" s="642">
        <v>13.94</v>
      </c>
      <c r="J35" s="642">
        <v>27.88</v>
      </c>
    </row>
    <row r="36" spans="1:10" ht="36" customHeight="1">
      <c r="A36" s="637" t="s">
        <v>710</v>
      </c>
      <c r="B36" s="638" t="s">
        <v>729</v>
      </c>
      <c r="C36" s="637" t="s">
        <v>23</v>
      </c>
      <c r="D36" s="637" t="s">
        <v>730</v>
      </c>
      <c r="E36" s="714" t="s">
        <v>731</v>
      </c>
      <c r="F36" s="714"/>
      <c r="G36" s="640" t="s">
        <v>3</v>
      </c>
      <c r="H36" s="641">
        <v>0.01</v>
      </c>
      <c r="I36" s="642">
        <v>275.66000000000003</v>
      </c>
      <c r="J36" s="642">
        <f>ROUND(H36*I36,2)</f>
        <v>2.76</v>
      </c>
    </row>
    <row r="37" spans="1:10" ht="24" customHeight="1">
      <c r="A37" s="647" t="s">
        <v>732</v>
      </c>
      <c r="B37" s="648" t="s">
        <v>733</v>
      </c>
      <c r="C37" s="647" t="s">
        <v>23</v>
      </c>
      <c r="D37" s="647" t="s">
        <v>734</v>
      </c>
      <c r="E37" s="711" t="s">
        <v>735</v>
      </c>
      <c r="F37" s="711"/>
      <c r="G37" s="649" t="s">
        <v>519</v>
      </c>
      <c r="H37" s="650">
        <v>1</v>
      </c>
      <c r="I37" s="651">
        <v>4.8899999999999997</v>
      </c>
      <c r="J37" s="651">
        <v>4.8899999999999997</v>
      </c>
    </row>
    <row r="38" spans="1:10" ht="24" customHeight="1">
      <c r="A38" s="647" t="s">
        <v>732</v>
      </c>
      <c r="B38" s="648" t="s">
        <v>736</v>
      </c>
      <c r="C38" s="647" t="s">
        <v>23</v>
      </c>
      <c r="D38" s="647" t="s">
        <v>737</v>
      </c>
      <c r="E38" s="711" t="s">
        <v>735</v>
      </c>
      <c r="F38" s="711"/>
      <c r="G38" s="649" t="s">
        <v>519</v>
      </c>
      <c r="H38" s="650">
        <v>4</v>
      </c>
      <c r="I38" s="651">
        <v>9.9499999999999993</v>
      </c>
      <c r="J38" s="651">
        <v>39.799999999999997</v>
      </c>
    </row>
    <row r="39" spans="1:10" ht="24" customHeight="1">
      <c r="A39" s="647" t="s">
        <v>732</v>
      </c>
      <c r="B39" s="648" t="s">
        <v>738</v>
      </c>
      <c r="C39" s="647" t="s">
        <v>23</v>
      </c>
      <c r="D39" s="647" t="s">
        <v>739</v>
      </c>
      <c r="E39" s="711" t="s">
        <v>735</v>
      </c>
      <c r="F39" s="711"/>
      <c r="G39" s="649" t="s">
        <v>0</v>
      </c>
      <c r="H39" s="650">
        <v>1</v>
      </c>
      <c r="I39" s="651">
        <v>225</v>
      </c>
      <c r="J39" s="651">
        <v>225</v>
      </c>
    </row>
    <row r="40" spans="1:10" ht="24" customHeight="1">
      <c r="A40" s="647" t="s">
        <v>732</v>
      </c>
      <c r="B40" s="648" t="s">
        <v>740</v>
      </c>
      <c r="C40" s="647" t="s">
        <v>23</v>
      </c>
      <c r="D40" s="647" t="s">
        <v>741</v>
      </c>
      <c r="E40" s="711" t="s">
        <v>735</v>
      </c>
      <c r="F40" s="711"/>
      <c r="G40" s="649" t="s">
        <v>742</v>
      </c>
      <c r="H40" s="650">
        <v>0.11</v>
      </c>
      <c r="I40" s="651">
        <v>16.14</v>
      </c>
      <c r="J40" s="651">
        <f>ROUND(H40*I40,2)</f>
        <v>1.78</v>
      </c>
    </row>
    <row r="41" spans="1:10" ht="25.5">
      <c r="A41" s="643"/>
      <c r="B41" s="643"/>
      <c r="C41" s="643"/>
      <c r="D41" s="643"/>
      <c r="E41" s="643" t="s">
        <v>717</v>
      </c>
      <c r="F41" s="644">
        <v>34.64</v>
      </c>
      <c r="G41" s="643" t="s">
        <v>718</v>
      </c>
      <c r="H41" s="644">
        <v>0</v>
      </c>
      <c r="I41" s="643" t="s">
        <v>719</v>
      </c>
      <c r="J41" s="644">
        <v>34.64</v>
      </c>
    </row>
    <row r="42" spans="1:10" ht="15.75" thickBot="1">
      <c r="A42" s="643"/>
      <c r="B42" s="643"/>
      <c r="C42" s="643"/>
      <c r="D42" s="643"/>
      <c r="E42" s="643" t="s">
        <v>720</v>
      </c>
      <c r="F42" s="644">
        <f>ROUND(J33*0.2977,2)</f>
        <v>95.12</v>
      </c>
      <c r="G42" s="643"/>
      <c r="H42" s="712" t="s">
        <v>721</v>
      </c>
      <c r="I42" s="712"/>
      <c r="J42" s="644">
        <f>F42+J33</f>
        <v>414.63</v>
      </c>
    </row>
    <row r="43" spans="1:10" ht="0.95" customHeight="1" thickTop="1">
      <c r="A43" s="646"/>
      <c r="B43" s="646"/>
      <c r="C43" s="646"/>
      <c r="D43" s="646"/>
      <c r="E43" s="646"/>
      <c r="F43" s="646"/>
      <c r="G43" s="646"/>
      <c r="H43" s="646"/>
      <c r="I43" s="646"/>
      <c r="J43" s="646"/>
    </row>
    <row r="44" spans="1:10" ht="18" customHeight="1">
      <c r="A44" s="628" t="s">
        <v>743</v>
      </c>
      <c r="B44" s="629" t="s">
        <v>699</v>
      </c>
      <c r="C44" s="628" t="s">
        <v>700</v>
      </c>
      <c r="D44" s="628" t="s">
        <v>701</v>
      </c>
      <c r="E44" s="713" t="s">
        <v>702</v>
      </c>
      <c r="F44" s="713"/>
      <c r="G44" s="630" t="s">
        <v>703</v>
      </c>
      <c r="H44" s="629" t="s">
        <v>704</v>
      </c>
      <c r="I44" s="629" t="s">
        <v>705</v>
      </c>
      <c r="J44" s="629" t="s">
        <v>77</v>
      </c>
    </row>
    <row r="45" spans="1:10" ht="24" customHeight="1">
      <c r="A45" s="631" t="s">
        <v>706</v>
      </c>
      <c r="B45" s="632" t="s">
        <v>744</v>
      </c>
      <c r="C45" s="631" t="s">
        <v>708</v>
      </c>
      <c r="D45" s="631" t="s">
        <v>745</v>
      </c>
      <c r="E45" s="710" t="s">
        <v>746</v>
      </c>
      <c r="F45" s="710"/>
      <c r="G45" s="634" t="s">
        <v>99</v>
      </c>
      <c r="H45" s="635">
        <v>1</v>
      </c>
      <c r="I45" s="636">
        <f>SUM(J46:J51)</f>
        <v>0.24</v>
      </c>
      <c r="J45" s="636">
        <f>SUM(J46:J51)</f>
        <v>0.24</v>
      </c>
    </row>
    <row r="46" spans="1:10" ht="24" customHeight="1">
      <c r="A46" s="637" t="s">
        <v>710</v>
      </c>
      <c r="B46" s="638" t="s">
        <v>747</v>
      </c>
      <c r="C46" s="637" t="s">
        <v>23</v>
      </c>
      <c r="D46" s="637" t="s">
        <v>748</v>
      </c>
      <c r="E46" s="714" t="s">
        <v>713</v>
      </c>
      <c r="F46" s="714"/>
      <c r="G46" s="640" t="s">
        <v>714</v>
      </c>
      <c r="H46" s="641">
        <v>2.5000000000000001E-3</v>
      </c>
      <c r="I46" s="642">
        <v>10.51</v>
      </c>
      <c r="J46" s="642">
        <f>ROUND(H46*I46,2)</f>
        <v>0.03</v>
      </c>
    </row>
    <row r="47" spans="1:10" ht="24" customHeight="1">
      <c r="A47" s="637" t="s">
        <v>710</v>
      </c>
      <c r="B47" s="638" t="s">
        <v>749</v>
      </c>
      <c r="C47" s="637" t="s">
        <v>23</v>
      </c>
      <c r="D47" s="637" t="s">
        <v>750</v>
      </c>
      <c r="E47" s="714" t="s">
        <v>713</v>
      </c>
      <c r="F47" s="714"/>
      <c r="G47" s="640" t="s">
        <v>714</v>
      </c>
      <c r="H47" s="641">
        <v>2.5000000000000001E-3</v>
      </c>
      <c r="I47" s="642">
        <v>12.93</v>
      </c>
      <c r="J47" s="642">
        <v>0.03</v>
      </c>
    </row>
    <row r="48" spans="1:10" ht="24" customHeight="1">
      <c r="A48" s="637" t="s">
        <v>710</v>
      </c>
      <c r="B48" s="638" t="s">
        <v>727</v>
      </c>
      <c r="C48" s="637" t="s">
        <v>23</v>
      </c>
      <c r="D48" s="637" t="s">
        <v>728</v>
      </c>
      <c r="E48" s="714" t="s">
        <v>713</v>
      </c>
      <c r="F48" s="714"/>
      <c r="G48" s="640" t="s">
        <v>714</v>
      </c>
      <c r="H48" s="641">
        <v>7.4999999999999997E-3</v>
      </c>
      <c r="I48" s="642">
        <v>13.94</v>
      </c>
      <c r="J48" s="642">
        <v>0.1</v>
      </c>
    </row>
    <row r="49" spans="1:10" ht="24" customHeight="1">
      <c r="A49" s="637" t="s">
        <v>710</v>
      </c>
      <c r="B49" s="638" t="s">
        <v>751</v>
      </c>
      <c r="C49" s="637" t="s">
        <v>23</v>
      </c>
      <c r="D49" s="637" t="s">
        <v>752</v>
      </c>
      <c r="E49" s="714" t="s">
        <v>713</v>
      </c>
      <c r="F49" s="714"/>
      <c r="G49" s="640" t="s">
        <v>714</v>
      </c>
      <c r="H49" s="641">
        <v>2E-3</v>
      </c>
      <c r="I49" s="642">
        <v>31.24</v>
      </c>
      <c r="J49" s="642">
        <v>0.06</v>
      </c>
    </row>
    <row r="50" spans="1:10" ht="36" customHeight="1">
      <c r="A50" s="637" t="s">
        <v>710</v>
      </c>
      <c r="B50" s="638" t="s">
        <v>753</v>
      </c>
      <c r="C50" s="637" t="s">
        <v>23</v>
      </c>
      <c r="D50" s="637" t="s">
        <v>754</v>
      </c>
      <c r="E50" s="714" t="s">
        <v>755</v>
      </c>
      <c r="F50" s="714"/>
      <c r="G50" s="640" t="s">
        <v>367</v>
      </c>
      <c r="H50" s="641">
        <v>1E-4</v>
      </c>
      <c r="I50" s="642">
        <v>56.09</v>
      </c>
      <c r="J50" s="642">
        <f>ROUND(H50*I50,2)</f>
        <v>0.01</v>
      </c>
    </row>
    <row r="51" spans="1:10" ht="24" customHeight="1">
      <c r="A51" s="647" t="s">
        <v>732</v>
      </c>
      <c r="B51" s="648" t="s">
        <v>756</v>
      </c>
      <c r="C51" s="647" t="s">
        <v>23</v>
      </c>
      <c r="D51" s="647" t="s">
        <v>757</v>
      </c>
      <c r="E51" s="711" t="s">
        <v>735</v>
      </c>
      <c r="F51" s="711"/>
      <c r="G51" s="649" t="s">
        <v>519</v>
      </c>
      <c r="H51" s="650">
        <v>2.8860000000000001E-3</v>
      </c>
      <c r="I51" s="651">
        <v>5.05</v>
      </c>
      <c r="J51" s="651">
        <v>0.01</v>
      </c>
    </row>
    <row r="52" spans="1:10" ht="25.5">
      <c r="A52" s="643"/>
      <c r="B52" s="643"/>
      <c r="C52" s="643"/>
      <c r="D52" s="643"/>
      <c r="E52" s="643" t="s">
        <v>717</v>
      </c>
      <c r="F52" s="644">
        <v>0.17</v>
      </c>
      <c r="G52" s="643" t="s">
        <v>718</v>
      </c>
      <c r="H52" s="644">
        <v>0</v>
      </c>
      <c r="I52" s="643" t="s">
        <v>719</v>
      </c>
      <c r="J52" s="644">
        <v>0.17</v>
      </c>
    </row>
    <row r="53" spans="1:10" ht="15.75" thickBot="1">
      <c r="A53" s="643"/>
      <c r="B53" s="643"/>
      <c r="C53" s="643"/>
      <c r="D53" s="643"/>
      <c r="E53" s="643" t="s">
        <v>720</v>
      </c>
      <c r="F53" s="644">
        <f>ROUND(J45*0.2977,2)</f>
        <v>7.0000000000000007E-2</v>
      </c>
      <c r="G53" s="643"/>
      <c r="H53" s="712" t="s">
        <v>721</v>
      </c>
      <c r="I53" s="712"/>
      <c r="J53" s="644">
        <f>J45+F53</f>
        <v>0.31</v>
      </c>
    </row>
    <row r="54" spans="1:10" ht="0.95" customHeight="1" thickTop="1">
      <c r="A54" s="646"/>
      <c r="B54" s="646"/>
      <c r="C54" s="646"/>
      <c r="D54" s="646"/>
      <c r="E54" s="646"/>
      <c r="F54" s="646"/>
      <c r="G54" s="646"/>
      <c r="H54" s="646"/>
      <c r="I54" s="646"/>
      <c r="J54" s="646"/>
    </row>
    <row r="55" spans="1:10" ht="18" customHeight="1">
      <c r="A55" s="628" t="s">
        <v>758</v>
      </c>
      <c r="B55" s="629" t="s">
        <v>699</v>
      </c>
      <c r="C55" s="628" t="s">
        <v>700</v>
      </c>
      <c r="D55" s="628" t="s">
        <v>701</v>
      </c>
      <c r="E55" s="713" t="s">
        <v>702</v>
      </c>
      <c r="F55" s="713"/>
      <c r="G55" s="630" t="s">
        <v>703</v>
      </c>
      <c r="H55" s="629" t="s">
        <v>704</v>
      </c>
      <c r="I55" s="629" t="s">
        <v>705</v>
      </c>
      <c r="J55" s="629" t="s">
        <v>77</v>
      </c>
    </row>
    <row r="56" spans="1:10" ht="24" customHeight="1">
      <c r="A56" s="631" t="s">
        <v>706</v>
      </c>
      <c r="B56" s="632" t="s">
        <v>759</v>
      </c>
      <c r="C56" s="631" t="s">
        <v>708</v>
      </c>
      <c r="D56" s="631" t="s">
        <v>760</v>
      </c>
      <c r="E56" s="710" t="s">
        <v>746</v>
      </c>
      <c r="F56" s="710"/>
      <c r="G56" s="634" t="s">
        <v>761</v>
      </c>
      <c r="H56" s="635">
        <v>1</v>
      </c>
      <c r="I56" s="636">
        <f>J56</f>
        <v>19.78</v>
      </c>
      <c r="J56" s="636">
        <f>SUM(J57:J63)</f>
        <v>19.78</v>
      </c>
    </row>
    <row r="57" spans="1:10" ht="43.5" customHeight="1">
      <c r="A57" s="637" t="s">
        <v>710</v>
      </c>
      <c r="B57" s="638" t="s">
        <v>762</v>
      </c>
      <c r="C57" s="637" t="s">
        <v>23</v>
      </c>
      <c r="D57" s="637" t="s">
        <v>763</v>
      </c>
      <c r="E57" s="714" t="s">
        <v>755</v>
      </c>
      <c r="F57" s="714"/>
      <c r="G57" s="640" t="s">
        <v>367</v>
      </c>
      <c r="H57" s="641">
        <v>1.6670000000000001E-2</v>
      </c>
      <c r="I57" s="642">
        <v>244.69</v>
      </c>
      <c r="J57" s="642">
        <f>ROUND(H57*I57,2)</f>
        <v>4.08</v>
      </c>
    </row>
    <row r="58" spans="1:10" ht="38.25">
      <c r="A58" s="637" t="s">
        <v>710</v>
      </c>
      <c r="B58" s="638" t="s">
        <v>764</v>
      </c>
      <c r="C58" s="637" t="s">
        <v>23</v>
      </c>
      <c r="D58" s="637" t="s">
        <v>765</v>
      </c>
      <c r="E58" s="714" t="s">
        <v>755</v>
      </c>
      <c r="F58" s="714"/>
      <c r="G58" s="640" t="s">
        <v>367</v>
      </c>
      <c r="H58" s="641">
        <v>1.6670000000000001E-2</v>
      </c>
      <c r="I58" s="642">
        <v>145.86000000000001</v>
      </c>
      <c r="J58" s="642">
        <f t="shared" ref="J58:J63" si="0">ROUND(H58*I58,2)</f>
        <v>2.4300000000000002</v>
      </c>
    </row>
    <row r="59" spans="1:10" ht="36" customHeight="1">
      <c r="A59" s="637" t="s">
        <v>710</v>
      </c>
      <c r="B59" s="638" t="s">
        <v>766</v>
      </c>
      <c r="C59" s="637" t="s">
        <v>23</v>
      </c>
      <c r="D59" s="637" t="s">
        <v>767</v>
      </c>
      <c r="E59" s="714" t="s">
        <v>755</v>
      </c>
      <c r="F59" s="714"/>
      <c r="G59" s="640" t="s">
        <v>367</v>
      </c>
      <c r="H59" s="641">
        <v>1.6670000000000001E-2</v>
      </c>
      <c r="I59" s="642">
        <v>123.78</v>
      </c>
      <c r="J59" s="642">
        <f t="shared" si="0"/>
        <v>2.06</v>
      </c>
    </row>
    <row r="60" spans="1:10" ht="48" customHeight="1">
      <c r="A60" s="637" t="s">
        <v>710</v>
      </c>
      <c r="B60" s="638" t="s">
        <v>768</v>
      </c>
      <c r="C60" s="637" t="s">
        <v>23</v>
      </c>
      <c r="D60" s="637" t="s">
        <v>769</v>
      </c>
      <c r="E60" s="714" t="s">
        <v>755</v>
      </c>
      <c r="F60" s="714"/>
      <c r="G60" s="640" t="s">
        <v>367</v>
      </c>
      <c r="H60" s="641">
        <v>1.6670000000000001E-2</v>
      </c>
      <c r="I60" s="642">
        <v>135.77000000000001</v>
      </c>
      <c r="J60" s="642">
        <f t="shared" si="0"/>
        <v>2.2599999999999998</v>
      </c>
    </row>
    <row r="61" spans="1:10" ht="60" customHeight="1">
      <c r="A61" s="637" t="s">
        <v>710</v>
      </c>
      <c r="B61" s="638" t="s">
        <v>770</v>
      </c>
      <c r="C61" s="637" t="s">
        <v>23</v>
      </c>
      <c r="D61" s="637" t="s">
        <v>771</v>
      </c>
      <c r="E61" s="714" t="s">
        <v>755</v>
      </c>
      <c r="F61" s="714"/>
      <c r="G61" s="640" t="s">
        <v>367</v>
      </c>
      <c r="H61" s="641">
        <v>1.6670000000000001E-2</v>
      </c>
      <c r="I61" s="642">
        <v>195.56</v>
      </c>
      <c r="J61" s="642">
        <f t="shared" si="0"/>
        <v>3.26</v>
      </c>
    </row>
    <row r="62" spans="1:10" ht="60" customHeight="1">
      <c r="A62" s="637" t="s">
        <v>710</v>
      </c>
      <c r="B62" s="638" t="s">
        <v>772</v>
      </c>
      <c r="C62" s="637" t="s">
        <v>23</v>
      </c>
      <c r="D62" s="637" t="s">
        <v>773</v>
      </c>
      <c r="E62" s="714" t="s">
        <v>755</v>
      </c>
      <c r="F62" s="714"/>
      <c r="G62" s="640" t="s">
        <v>367</v>
      </c>
      <c r="H62" s="641">
        <v>1.6670000000000001E-2</v>
      </c>
      <c r="I62" s="642">
        <v>306.26</v>
      </c>
      <c r="J62" s="642">
        <v>5.0999999999999996</v>
      </c>
    </row>
    <row r="63" spans="1:10" ht="60" customHeight="1">
      <c r="A63" s="637" t="s">
        <v>710</v>
      </c>
      <c r="B63" s="638" t="s">
        <v>774</v>
      </c>
      <c r="C63" s="637" t="s">
        <v>23</v>
      </c>
      <c r="D63" s="637" t="s">
        <v>775</v>
      </c>
      <c r="E63" s="714" t="s">
        <v>755</v>
      </c>
      <c r="F63" s="714"/>
      <c r="G63" s="640" t="s">
        <v>776</v>
      </c>
      <c r="H63" s="641">
        <v>1.6670000000000001E-2</v>
      </c>
      <c r="I63" s="642">
        <v>35.67</v>
      </c>
      <c r="J63" s="642">
        <f t="shared" si="0"/>
        <v>0.59</v>
      </c>
    </row>
    <row r="64" spans="1:10" ht="25.5">
      <c r="A64" s="643"/>
      <c r="B64" s="643"/>
      <c r="C64" s="643"/>
      <c r="D64" s="643"/>
      <c r="E64" s="643" t="s">
        <v>717</v>
      </c>
      <c r="F64" s="644">
        <v>1.41</v>
      </c>
      <c r="G64" s="643" t="s">
        <v>718</v>
      </c>
      <c r="H64" s="644">
        <v>0</v>
      </c>
      <c r="I64" s="643" t="s">
        <v>719</v>
      </c>
      <c r="J64" s="644">
        <v>1.41</v>
      </c>
    </row>
    <row r="65" spans="1:10" ht="15.75" thickBot="1">
      <c r="A65" s="643"/>
      <c r="B65" s="643"/>
      <c r="C65" s="643"/>
      <c r="D65" s="643"/>
      <c r="E65" s="643" t="s">
        <v>720</v>
      </c>
      <c r="F65" s="644">
        <f>ROUND(J56*0.2977,2)</f>
        <v>5.89</v>
      </c>
      <c r="G65" s="643"/>
      <c r="H65" s="712" t="s">
        <v>721</v>
      </c>
      <c r="I65" s="712"/>
      <c r="J65" s="644">
        <f>J56+F65</f>
        <v>25.67</v>
      </c>
    </row>
    <row r="66" spans="1:10" ht="0.95" customHeight="1" thickTop="1">
      <c r="A66" s="646"/>
      <c r="B66" s="646"/>
      <c r="C66" s="646"/>
      <c r="D66" s="646"/>
      <c r="E66" s="646"/>
      <c r="F66" s="646"/>
      <c r="G66" s="646"/>
      <c r="H66" s="646"/>
      <c r="I66" s="646"/>
      <c r="J66" s="646"/>
    </row>
    <row r="67" spans="1:10" ht="18" customHeight="1">
      <c r="A67" s="628" t="s">
        <v>777</v>
      </c>
      <c r="B67" s="629" t="s">
        <v>699</v>
      </c>
      <c r="C67" s="628" t="s">
        <v>700</v>
      </c>
      <c r="D67" s="628" t="s">
        <v>701</v>
      </c>
      <c r="E67" s="713" t="s">
        <v>702</v>
      </c>
      <c r="F67" s="713"/>
      <c r="G67" s="630" t="s">
        <v>703</v>
      </c>
      <c r="H67" s="629" t="s">
        <v>704</v>
      </c>
      <c r="I67" s="629" t="s">
        <v>705</v>
      </c>
      <c r="J67" s="629" t="s">
        <v>77</v>
      </c>
    </row>
    <row r="68" spans="1:10" ht="24" customHeight="1">
      <c r="A68" s="631" t="s">
        <v>706</v>
      </c>
      <c r="B68" s="632" t="s">
        <v>778</v>
      </c>
      <c r="C68" s="631" t="s">
        <v>708</v>
      </c>
      <c r="D68" s="631" t="s">
        <v>779</v>
      </c>
      <c r="E68" s="710" t="s">
        <v>713</v>
      </c>
      <c r="F68" s="710"/>
      <c r="G68" s="634" t="s">
        <v>691</v>
      </c>
      <c r="H68" s="635">
        <v>1</v>
      </c>
      <c r="I68" s="636">
        <f>SUM(J69:J71)</f>
        <v>80.63</v>
      </c>
      <c r="J68" s="636">
        <f>I68</f>
        <v>80.63</v>
      </c>
    </row>
    <row r="69" spans="1:10" ht="24" customHeight="1">
      <c r="A69" s="637" t="s">
        <v>710</v>
      </c>
      <c r="B69" s="638" t="s">
        <v>727</v>
      </c>
      <c r="C69" s="637" t="s">
        <v>23</v>
      </c>
      <c r="D69" s="637" t="s">
        <v>728</v>
      </c>
      <c r="E69" s="714" t="s">
        <v>713</v>
      </c>
      <c r="F69" s="714"/>
      <c r="G69" s="640" t="s">
        <v>714</v>
      </c>
      <c r="H69" s="641">
        <v>0.4</v>
      </c>
      <c r="I69" s="642">
        <v>13.94</v>
      </c>
      <c r="J69" s="642">
        <f>ROUND(H69*I69,2)</f>
        <v>5.58</v>
      </c>
    </row>
    <row r="70" spans="1:10" ht="36" customHeight="1">
      <c r="A70" s="647" t="s">
        <v>732</v>
      </c>
      <c r="B70" s="648" t="s">
        <v>780</v>
      </c>
      <c r="C70" s="647" t="s">
        <v>23</v>
      </c>
      <c r="D70" s="647" t="s">
        <v>781</v>
      </c>
      <c r="E70" s="711" t="s">
        <v>735</v>
      </c>
      <c r="F70" s="711"/>
      <c r="G70" s="649" t="s">
        <v>265</v>
      </c>
      <c r="H70" s="650">
        <v>4</v>
      </c>
      <c r="I70" s="651">
        <v>0.2</v>
      </c>
      <c r="J70" s="651">
        <v>0.8</v>
      </c>
    </row>
    <row r="71" spans="1:10" ht="24" customHeight="1">
      <c r="A71" s="647" t="s">
        <v>732</v>
      </c>
      <c r="B71" s="648" t="s">
        <v>782</v>
      </c>
      <c r="C71" s="647" t="s">
        <v>23</v>
      </c>
      <c r="D71" s="647" t="s">
        <v>783</v>
      </c>
      <c r="E71" s="711" t="s">
        <v>735</v>
      </c>
      <c r="F71" s="711"/>
      <c r="G71" s="649" t="s">
        <v>265</v>
      </c>
      <c r="H71" s="650">
        <v>1</v>
      </c>
      <c r="I71" s="651">
        <v>74.25</v>
      </c>
      <c r="J71" s="651">
        <v>74.25</v>
      </c>
    </row>
    <row r="72" spans="1:10" ht="25.5">
      <c r="A72" s="643"/>
      <c r="B72" s="643"/>
      <c r="C72" s="643"/>
      <c r="D72" s="643"/>
      <c r="E72" s="643" t="s">
        <v>717</v>
      </c>
      <c r="F72" s="644">
        <v>4.0999999999999996</v>
      </c>
      <c r="G72" s="643" t="s">
        <v>718</v>
      </c>
      <c r="H72" s="644">
        <v>0</v>
      </c>
      <c r="I72" s="643" t="s">
        <v>719</v>
      </c>
      <c r="J72" s="644">
        <v>4.0999999999999996</v>
      </c>
    </row>
    <row r="73" spans="1:10" ht="15.75" thickBot="1">
      <c r="A73" s="643"/>
      <c r="B73" s="643"/>
      <c r="C73" s="643"/>
      <c r="D73" s="643"/>
      <c r="E73" s="643" t="s">
        <v>720</v>
      </c>
      <c r="F73" s="644">
        <f>ROUND(J68*0.2977,2)</f>
        <v>24</v>
      </c>
      <c r="G73" s="643"/>
      <c r="H73" s="712" t="s">
        <v>721</v>
      </c>
      <c r="I73" s="712"/>
      <c r="J73" s="644">
        <f>J68+F73</f>
        <v>104.63</v>
      </c>
    </row>
    <row r="74" spans="1:10" ht="0.95" customHeight="1" thickTop="1">
      <c r="A74" s="646"/>
      <c r="B74" s="646"/>
      <c r="C74" s="646"/>
      <c r="D74" s="646"/>
      <c r="E74" s="646"/>
      <c r="F74" s="646"/>
      <c r="G74" s="646"/>
      <c r="H74" s="646"/>
      <c r="I74" s="646"/>
      <c r="J74" s="646"/>
    </row>
    <row r="75" spans="1:10" ht="18" customHeight="1">
      <c r="A75" s="628" t="s">
        <v>784</v>
      </c>
      <c r="B75" s="629" t="s">
        <v>699</v>
      </c>
      <c r="C75" s="628" t="s">
        <v>700</v>
      </c>
      <c r="D75" s="628" t="s">
        <v>701</v>
      </c>
      <c r="E75" s="713" t="s">
        <v>702</v>
      </c>
      <c r="F75" s="713"/>
      <c r="G75" s="630" t="s">
        <v>703</v>
      </c>
      <c r="H75" s="629" t="s">
        <v>704</v>
      </c>
      <c r="I75" s="629" t="s">
        <v>705</v>
      </c>
      <c r="J75" s="629" t="s">
        <v>77</v>
      </c>
    </row>
    <row r="76" spans="1:10" ht="24" customHeight="1">
      <c r="A76" s="631" t="s">
        <v>706</v>
      </c>
      <c r="B76" s="632" t="s">
        <v>785</v>
      </c>
      <c r="C76" s="631" t="s">
        <v>23</v>
      </c>
      <c r="D76" s="631" t="s">
        <v>786</v>
      </c>
      <c r="E76" s="710" t="s">
        <v>746</v>
      </c>
      <c r="F76" s="710"/>
      <c r="G76" s="634" t="s">
        <v>0</v>
      </c>
      <c r="H76" s="635">
        <v>1</v>
      </c>
      <c r="I76" s="636">
        <v>1.42</v>
      </c>
      <c r="J76" s="636">
        <v>1.42</v>
      </c>
    </row>
    <row r="77" spans="1:10" ht="48" customHeight="1">
      <c r="A77" s="637" t="s">
        <v>710</v>
      </c>
      <c r="B77" s="638" t="s">
        <v>787</v>
      </c>
      <c r="C77" s="637" t="s">
        <v>23</v>
      </c>
      <c r="D77" s="637" t="s">
        <v>788</v>
      </c>
      <c r="E77" s="714" t="s">
        <v>755</v>
      </c>
      <c r="F77" s="714"/>
      <c r="G77" s="640" t="s">
        <v>367</v>
      </c>
      <c r="H77" s="641">
        <v>2E-3</v>
      </c>
      <c r="I77" s="642">
        <v>134.46</v>
      </c>
      <c r="J77" s="642">
        <v>0.26</v>
      </c>
    </row>
    <row r="78" spans="1:10" ht="36" customHeight="1">
      <c r="A78" s="637" t="s">
        <v>710</v>
      </c>
      <c r="B78" s="638" t="s">
        <v>789</v>
      </c>
      <c r="C78" s="637" t="s">
        <v>23</v>
      </c>
      <c r="D78" s="637" t="s">
        <v>790</v>
      </c>
      <c r="E78" s="714" t="s">
        <v>755</v>
      </c>
      <c r="F78" s="714"/>
      <c r="G78" s="640" t="s">
        <v>367</v>
      </c>
      <c r="H78" s="641">
        <v>1E-4</v>
      </c>
      <c r="I78" s="642">
        <v>149.53</v>
      </c>
      <c r="J78" s="642">
        <v>0.01</v>
      </c>
    </row>
    <row r="79" spans="1:10" ht="60" customHeight="1">
      <c r="A79" s="637" t="s">
        <v>710</v>
      </c>
      <c r="B79" s="638" t="s">
        <v>791</v>
      </c>
      <c r="C79" s="637" t="s">
        <v>23</v>
      </c>
      <c r="D79" s="637" t="s">
        <v>792</v>
      </c>
      <c r="E79" s="714" t="s">
        <v>755</v>
      </c>
      <c r="F79" s="714"/>
      <c r="G79" s="640" t="s">
        <v>367</v>
      </c>
      <c r="H79" s="641">
        <v>1E-3</v>
      </c>
      <c r="I79" s="642">
        <v>195.23</v>
      </c>
      <c r="J79" s="642">
        <v>0.19</v>
      </c>
    </row>
    <row r="80" spans="1:10" ht="60" customHeight="1">
      <c r="A80" s="637" t="s">
        <v>710</v>
      </c>
      <c r="B80" s="638" t="s">
        <v>793</v>
      </c>
      <c r="C80" s="637" t="s">
        <v>23</v>
      </c>
      <c r="D80" s="637" t="s">
        <v>794</v>
      </c>
      <c r="E80" s="714" t="s">
        <v>755</v>
      </c>
      <c r="F80" s="714"/>
      <c r="G80" s="640" t="s">
        <v>776</v>
      </c>
      <c r="H80" s="641">
        <v>7.0000000000000001E-3</v>
      </c>
      <c r="I80" s="642">
        <v>33.79</v>
      </c>
      <c r="J80" s="642">
        <v>0.23</v>
      </c>
    </row>
    <row r="81" spans="1:10" ht="36" customHeight="1">
      <c r="A81" s="637" t="s">
        <v>710</v>
      </c>
      <c r="B81" s="638" t="s">
        <v>795</v>
      </c>
      <c r="C81" s="637" t="s">
        <v>23</v>
      </c>
      <c r="D81" s="637" t="s">
        <v>796</v>
      </c>
      <c r="E81" s="714" t="s">
        <v>755</v>
      </c>
      <c r="F81" s="714"/>
      <c r="G81" s="640" t="s">
        <v>776</v>
      </c>
      <c r="H81" s="641">
        <v>8.0000000000000002E-3</v>
      </c>
      <c r="I81" s="642">
        <v>49.49</v>
      </c>
      <c r="J81" s="642">
        <v>0.39</v>
      </c>
    </row>
    <row r="82" spans="1:10" ht="48" customHeight="1">
      <c r="A82" s="637" t="s">
        <v>710</v>
      </c>
      <c r="B82" s="638" t="s">
        <v>797</v>
      </c>
      <c r="C82" s="637" t="s">
        <v>23</v>
      </c>
      <c r="D82" s="637" t="s">
        <v>798</v>
      </c>
      <c r="E82" s="714" t="s">
        <v>755</v>
      </c>
      <c r="F82" s="714"/>
      <c r="G82" s="640" t="s">
        <v>776</v>
      </c>
      <c r="H82" s="641">
        <v>6.0000000000000001E-3</v>
      </c>
      <c r="I82" s="642">
        <v>38.479999999999997</v>
      </c>
      <c r="J82" s="642">
        <v>0.23</v>
      </c>
    </row>
    <row r="83" spans="1:10" ht="24" customHeight="1">
      <c r="A83" s="637" t="s">
        <v>710</v>
      </c>
      <c r="B83" s="638" t="s">
        <v>727</v>
      </c>
      <c r="C83" s="637" t="s">
        <v>23</v>
      </c>
      <c r="D83" s="637" t="s">
        <v>728</v>
      </c>
      <c r="E83" s="714" t="s">
        <v>713</v>
      </c>
      <c r="F83" s="714"/>
      <c r="G83" s="640" t="s">
        <v>714</v>
      </c>
      <c r="H83" s="641">
        <v>8.0000000000000002E-3</v>
      </c>
      <c r="I83" s="642">
        <v>13.94</v>
      </c>
      <c r="J83" s="642">
        <v>0.11</v>
      </c>
    </row>
    <row r="84" spans="1:10" ht="25.5">
      <c r="A84" s="643"/>
      <c r="B84" s="643"/>
      <c r="C84" s="643"/>
      <c r="D84" s="643"/>
      <c r="E84" s="643" t="s">
        <v>717</v>
      </c>
      <c r="F84" s="644">
        <v>0.42</v>
      </c>
      <c r="G84" s="643" t="s">
        <v>718</v>
      </c>
      <c r="H84" s="644">
        <v>0</v>
      </c>
      <c r="I84" s="643" t="s">
        <v>719</v>
      </c>
      <c r="J84" s="644">
        <v>0.42</v>
      </c>
    </row>
    <row r="85" spans="1:10" ht="15.75" thickBot="1">
      <c r="A85" s="643"/>
      <c r="B85" s="643"/>
      <c r="C85" s="643"/>
      <c r="D85" s="643"/>
      <c r="E85" s="643" t="s">
        <v>720</v>
      </c>
      <c r="F85" s="644">
        <v>0.42</v>
      </c>
      <c r="G85" s="643"/>
      <c r="H85" s="712" t="s">
        <v>721</v>
      </c>
      <c r="I85" s="712"/>
      <c r="J85" s="644">
        <v>1.84</v>
      </c>
    </row>
    <row r="86" spans="1:10" ht="0.95" customHeight="1" thickTop="1">
      <c r="A86" s="646"/>
      <c r="B86" s="646"/>
      <c r="C86" s="646"/>
      <c r="D86" s="646"/>
      <c r="E86" s="646"/>
      <c r="F86" s="646"/>
      <c r="G86" s="646"/>
      <c r="H86" s="646"/>
      <c r="I86" s="646"/>
      <c r="J86" s="646"/>
    </row>
    <row r="87" spans="1:10" ht="18" customHeight="1">
      <c r="A87" s="628" t="s">
        <v>799</v>
      </c>
      <c r="B87" s="629" t="s">
        <v>699</v>
      </c>
      <c r="C87" s="628" t="s">
        <v>700</v>
      </c>
      <c r="D87" s="628" t="s">
        <v>701</v>
      </c>
      <c r="E87" s="713" t="s">
        <v>702</v>
      </c>
      <c r="F87" s="713"/>
      <c r="G87" s="630" t="s">
        <v>703</v>
      </c>
      <c r="H87" s="629" t="s">
        <v>704</v>
      </c>
      <c r="I87" s="629" t="s">
        <v>705</v>
      </c>
      <c r="J87" s="629" t="s">
        <v>77</v>
      </c>
    </row>
    <row r="88" spans="1:10" ht="24" customHeight="1">
      <c r="A88" s="631" t="s">
        <v>706</v>
      </c>
      <c r="B88" s="632" t="s">
        <v>800</v>
      </c>
      <c r="C88" s="631" t="s">
        <v>708</v>
      </c>
      <c r="D88" s="631" t="s">
        <v>688</v>
      </c>
      <c r="E88" s="710" t="s">
        <v>746</v>
      </c>
      <c r="F88" s="710"/>
      <c r="G88" s="634" t="s">
        <v>555</v>
      </c>
      <c r="H88" s="635">
        <v>1</v>
      </c>
      <c r="I88" s="636">
        <v>5.17</v>
      </c>
      <c r="J88" s="636">
        <v>5.17</v>
      </c>
    </row>
    <row r="89" spans="1:10" ht="24" customHeight="1">
      <c r="A89" s="637" t="s">
        <v>710</v>
      </c>
      <c r="B89" s="638" t="s">
        <v>801</v>
      </c>
      <c r="C89" s="637" t="s">
        <v>23</v>
      </c>
      <c r="D89" s="637" t="s">
        <v>802</v>
      </c>
      <c r="E89" s="714" t="s">
        <v>755</v>
      </c>
      <c r="F89" s="714"/>
      <c r="G89" s="640" t="s">
        <v>367</v>
      </c>
      <c r="H89" s="641">
        <v>3.04E-2</v>
      </c>
      <c r="I89" s="642">
        <v>170.12</v>
      </c>
      <c r="J89" s="642">
        <v>5.17</v>
      </c>
    </row>
    <row r="90" spans="1:10" ht="25.5">
      <c r="A90" s="643"/>
      <c r="B90" s="643"/>
      <c r="C90" s="643"/>
      <c r="D90" s="643"/>
      <c r="E90" s="643" t="s">
        <v>717</v>
      </c>
      <c r="F90" s="644">
        <v>0.36</v>
      </c>
      <c r="G90" s="643" t="s">
        <v>718</v>
      </c>
      <c r="H90" s="644">
        <v>0</v>
      </c>
      <c r="I90" s="643" t="s">
        <v>719</v>
      </c>
      <c r="J90" s="644">
        <v>0.36</v>
      </c>
    </row>
    <row r="91" spans="1:10" ht="15.75" thickBot="1">
      <c r="A91" s="643"/>
      <c r="B91" s="643"/>
      <c r="C91" s="643"/>
      <c r="D91" s="643"/>
      <c r="E91" s="643" t="s">
        <v>720</v>
      </c>
      <c r="F91" s="644">
        <f>ROUND(J88*0.2977,2)</f>
        <v>1.54</v>
      </c>
      <c r="G91" s="643"/>
      <c r="H91" s="712" t="s">
        <v>721</v>
      </c>
      <c r="I91" s="712"/>
      <c r="J91" s="644">
        <f>J88+F91</f>
        <v>6.71</v>
      </c>
    </row>
    <row r="92" spans="1:10" ht="0.95" customHeight="1" thickTop="1">
      <c r="A92" s="646"/>
      <c r="B92" s="646"/>
      <c r="C92" s="646"/>
      <c r="D92" s="646"/>
      <c r="E92" s="646"/>
      <c r="F92" s="646"/>
      <c r="G92" s="646"/>
      <c r="H92" s="646"/>
      <c r="I92" s="646"/>
      <c r="J92" s="646"/>
    </row>
    <row r="93" spans="1:10" ht="18" customHeight="1">
      <c r="A93" s="628" t="s">
        <v>803</v>
      </c>
      <c r="B93" s="629" t="s">
        <v>699</v>
      </c>
      <c r="C93" s="628" t="s">
        <v>700</v>
      </c>
      <c r="D93" s="628" t="s">
        <v>701</v>
      </c>
      <c r="E93" s="713" t="s">
        <v>702</v>
      </c>
      <c r="F93" s="713"/>
      <c r="G93" s="630" t="s">
        <v>703</v>
      </c>
      <c r="H93" s="629" t="s">
        <v>704</v>
      </c>
      <c r="I93" s="629" t="s">
        <v>705</v>
      </c>
      <c r="J93" s="629" t="s">
        <v>77</v>
      </c>
    </row>
    <row r="94" spans="1:10" ht="36" customHeight="1">
      <c r="A94" s="631" t="s">
        <v>706</v>
      </c>
      <c r="B94" s="632" t="s">
        <v>804</v>
      </c>
      <c r="C94" s="631" t="s">
        <v>708</v>
      </c>
      <c r="D94" s="631" t="s">
        <v>805</v>
      </c>
      <c r="E94" s="710" t="s">
        <v>806</v>
      </c>
      <c r="F94" s="710"/>
      <c r="G94" s="634" t="s">
        <v>555</v>
      </c>
      <c r="H94" s="635">
        <v>1</v>
      </c>
      <c r="I94" s="636">
        <f>SUM(J95:J96)</f>
        <v>1.45</v>
      </c>
      <c r="J94" s="636">
        <f>I94</f>
        <v>1.45</v>
      </c>
    </row>
    <row r="95" spans="1:10" ht="24" customHeight="1">
      <c r="A95" s="637" t="s">
        <v>710</v>
      </c>
      <c r="B95" s="638" t="s">
        <v>801</v>
      </c>
      <c r="C95" s="637" t="s">
        <v>23</v>
      </c>
      <c r="D95" s="637" t="s">
        <v>802</v>
      </c>
      <c r="E95" s="714" t="s">
        <v>755</v>
      </c>
      <c r="F95" s="714"/>
      <c r="G95" s="640" t="s">
        <v>367</v>
      </c>
      <c r="H95" s="641">
        <v>7.9399999999999991E-3</v>
      </c>
      <c r="I95" s="642">
        <v>170.12</v>
      </c>
      <c r="J95" s="642">
        <v>1.35</v>
      </c>
    </row>
    <row r="96" spans="1:10" ht="24" customHeight="1">
      <c r="A96" s="637" t="s">
        <v>710</v>
      </c>
      <c r="B96" s="638" t="s">
        <v>727</v>
      </c>
      <c r="C96" s="637" t="s">
        <v>23</v>
      </c>
      <c r="D96" s="637" t="s">
        <v>728</v>
      </c>
      <c r="E96" s="714" t="s">
        <v>713</v>
      </c>
      <c r="F96" s="714"/>
      <c r="G96" s="640" t="s">
        <v>714</v>
      </c>
      <c r="H96" s="641">
        <v>6.8999999999999999E-3</v>
      </c>
      <c r="I96" s="642">
        <v>13.94</v>
      </c>
      <c r="J96" s="642">
        <f>ROUND(H96*I96,2)</f>
        <v>0.1</v>
      </c>
    </row>
    <row r="97" spans="1:10" ht="25.5">
      <c r="A97" s="643"/>
      <c r="B97" s="643"/>
      <c r="C97" s="643"/>
      <c r="D97" s="643"/>
      <c r="E97" s="643" t="s">
        <v>717</v>
      </c>
      <c r="F97" s="644">
        <v>0.16</v>
      </c>
      <c r="G97" s="643" t="s">
        <v>718</v>
      </c>
      <c r="H97" s="644">
        <v>0</v>
      </c>
      <c r="I97" s="643" t="s">
        <v>719</v>
      </c>
      <c r="J97" s="644">
        <v>0.16</v>
      </c>
    </row>
    <row r="98" spans="1:10" ht="15.75" thickBot="1">
      <c r="A98" s="643"/>
      <c r="B98" s="643"/>
      <c r="C98" s="643"/>
      <c r="D98" s="643"/>
      <c r="E98" s="643" t="s">
        <v>720</v>
      </c>
      <c r="F98" s="644">
        <f>ROUND(J94*0.2977,2)</f>
        <v>0.43</v>
      </c>
      <c r="G98" s="643"/>
      <c r="H98" s="712" t="s">
        <v>721</v>
      </c>
      <c r="I98" s="712"/>
      <c r="J98" s="644">
        <f>J94+F98</f>
        <v>1.88</v>
      </c>
    </row>
    <row r="99" spans="1:10" ht="0.95" customHeight="1" thickTop="1">
      <c r="A99" s="646"/>
      <c r="B99" s="646"/>
      <c r="C99" s="646"/>
      <c r="D99" s="646"/>
      <c r="E99" s="646"/>
      <c r="F99" s="646"/>
      <c r="G99" s="646"/>
      <c r="H99" s="646"/>
      <c r="I99" s="646"/>
      <c r="J99" s="646"/>
    </row>
    <row r="100" spans="1:10" ht="18" customHeight="1">
      <c r="A100" s="628" t="s">
        <v>807</v>
      </c>
      <c r="B100" s="629" t="s">
        <v>699</v>
      </c>
      <c r="C100" s="628" t="s">
        <v>700</v>
      </c>
      <c r="D100" s="628" t="s">
        <v>701</v>
      </c>
      <c r="E100" s="713" t="s">
        <v>702</v>
      </c>
      <c r="F100" s="713"/>
      <c r="G100" s="630" t="s">
        <v>703</v>
      </c>
      <c r="H100" s="629" t="s">
        <v>704</v>
      </c>
      <c r="I100" s="629" t="s">
        <v>705</v>
      </c>
      <c r="J100" s="629" t="s">
        <v>77</v>
      </c>
    </row>
    <row r="101" spans="1:10" ht="48" customHeight="1">
      <c r="A101" s="631" t="s">
        <v>706</v>
      </c>
      <c r="B101" s="632" t="s">
        <v>808</v>
      </c>
      <c r="C101" s="631" t="s">
        <v>23</v>
      </c>
      <c r="D101" s="631" t="s">
        <v>809</v>
      </c>
      <c r="E101" s="710" t="s">
        <v>810</v>
      </c>
      <c r="F101" s="710"/>
      <c r="G101" s="634" t="s">
        <v>3</v>
      </c>
      <c r="H101" s="635">
        <v>1</v>
      </c>
      <c r="I101" s="636">
        <v>5.34</v>
      </c>
      <c r="J101" s="636">
        <v>5.34</v>
      </c>
    </row>
    <row r="102" spans="1:10" ht="36" customHeight="1">
      <c r="A102" s="637" t="s">
        <v>710</v>
      </c>
      <c r="B102" s="638" t="s">
        <v>811</v>
      </c>
      <c r="C102" s="637" t="s">
        <v>23</v>
      </c>
      <c r="D102" s="637" t="s">
        <v>812</v>
      </c>
      <c r="E102" s="714" t="s">
        <v>755</v>
      </c>
      <c r="F102" s="714"/>
      <c r="G102" s="640" t="s">
        <v>367</v>
      </c>
      <c r="H102" s="641">
        <v>8.3000000000000001E-3</v>
      </c>
      <c r="I102" s="642">
        <v>126.81</v>
      </c>
      <c r="J102" s="642">
        <v>1.05</v>
      </c>
    </row>
    <row r="103" spans="1:10" ht="60" customHeight="1">
      <c r="A103" s="637" t="s">
        <v>710</v>
      </c>
      <c r="B103" s="638" t="s">
        <v>813</v>
      </c>
      <c r="C103" s="637" t="s">
        <v>23</v>
      </c>
      <c r="D103" s="637" t="s">
        <v>814</v>
      </c>
      <c r="E103" s="714" t="s">
        <v>755</v>
      </c>
      <c r="F103" s="714"/>
      <c r="G103" s="640" t="s">
        <v>367</v>
      </c>
      <c r="H103" s="641">
        <v>1.9800000000000002E-2</v>
      </c>
      <c r="I103" s="642">
        <v>166.7</v>
      </c>
      <c r="J103" s="642">
        <v>3.3</v>
      </c>
    </row>
    <row r="104" spans="1:10" ht="36" customHeight="1">
      <c r="A104" s="637" t="s">
        <v>710</v>
      </c>
      <c r="B104" s="638" t="s">
        <v>815</v>
      </c>
      <c r="C104" s="637" t="s">
        <v>23</v>
      </c>
      <c r="D104" s="637" t="s">
        <v>816</v>
      </c>
      <c r="E104" s="714" t="s">
        <v>755</v>
      </c>
      <c r="F104" s="714"/>
      <c r="G104" s="640" t="s">
        <v>776</v>
      </c>
      <c r="H104" s="641">
        <v>1.0500000000000001E-2</v>
      </c>
      <c r="I104" s="642">
        <v>47.89</v>
      </c>
      <c r="J104" s="642">
        <v>0.5</v>
      </c>
    </row>
    <row r="105" spans="1:10" ht="60" customHeight="1">
      <c r="A105" s="637" t="s">
        <v>710</v>
      </c>
      <c r="B105" s="638" t="s">
        <v>774</v>
      </c>
      <c r="C105" s="637" t="s">
        <v>23</v>
      </c>
      <c r="D105" s="637" t="s">
        <v>775</v>
      </c>
      <c r="E105" s="714" t="s">
        <v>755</v>
      </c>
      <c r="F105" s="714"/>
      <c r="G105" s="640" t="s">
        <v>776</v>
      </c>
      <c r="H105" s="641">
        <v>1.38E-2</v>
      </c>
      <c r="I105" s="642">
        <v>35.67</v>
      </c>
      <c r="J105" s="642">
        <v>0.49</v>
      </c>
    </row>
    <row r="106" spans="1:10" ht="25.5">
      <c r="A106" s="643"/>
      <c r="B106" s="643"/>
      <c r="C106" s="643"/>
      <c r="D106" s="643"/>
      <c r="E106" s="643" t="s">
        <v>717</v>
      </c>
      <c r="F106" s="644">
        <v>0.59</v>
      </c>
      <c r="G106" s="643" t="s">
        <v>718</v>
      </c>
      <c r="H106" s="644">
        <v>0</v>
      </c>
      <c r="I106" s="643" t="s">
        <v>719</v>
      </c>
      <c r="J106" s="644">
        <v>0.59</v>
      </c>
    </row>
    <row r="107" spans="1:10" ht="15.75" thickBot="1">
      <c r="A107" s="643"/>
      <c r="B107" s="643"/>
      <c r="C107" s="643"/>
      <c r="D107" s="643"/>
      <c r="E107" s="643" t="s">
        <v>720</v>
      </c>
      <c r="F107" s="644">
        <f>ROUND(J101*0.2977,2)</f>
        <v>1.59</v>
      </c>
      <c r="G107" s="643"/>
      <c r="H107" s="712" t="s">
        <v>721</v>
      </c>
      <c r="I107" s="712"/>
      <c r="J107" s="644">
        <f>J101+F107</f>
        <v>6.93</v>
      </c>
    </row>
    <row r="108" spans="1:10" ht="0.95" customHeight="1" thickTop="1">
      <c r="A108" s="646"/>
      <c r="B108" s="646"/>
      <c r="C108" s="646"/>
      <c r="D108" s="646"/>
      <c r="E108" s="646"/>
      <c r="F108" s="646"/>
      <c r="G108" s="646"/>
      <c r="H108" s="646"/>
      <c r="I108" s="646"/>
      <c r="J108" s="646"/>
    </row>
    <row r="109" spans="1:10" ht="18" customHeight="1">
      <c r="A109" s="628" t="s">
        <v>817</v>
      </c>
      <c r="B109" s="629" t="s">
        <v>699</v>
      </c>
      <c r="C109" s="628" t="s">
        <v>700</v>
      </c>
      <c r="D109" s="628" t="s">
        <v>701</v>
      </c>
      <c r="E109" s="713" t="s">
        <v>702</v>
      </c>
      <c r="F109" s="713"/>
      <c r="G109" s="630" t="s">
        <v>703</v>
      </c>
      <c r="H109" s="629" t="s">
        <v>704</v>
      </c>
      <c r="I109" s="629" t="s">
        <v>705</v>
      </c>
      <c r="J109" s="629" t="s">
        <v>77</v>
      </c>
    </row>
    <row r="110" spans="1:10" ht="36" customHeight="1">
      <c r="A110" s="631" t="s">
        <v>706</v>
      </c>
      <c r="B110" s="632" t="s">
        <v>818</v>
      </c>
      <c r="C110" s="631" t="s">
        <v>23</v>
      </c>
      <c r="D110" s="631" t="s">
        <v>819</v>
      </c>
      <c r="E110" s="710" t="s">
        <v>810</v>
      </c>
      <c r="F110" s="710"/>
      <c r="G110" s="634" t="s">
        <v>820</v>
      </c>
      <c r="H110" s="635">
        <v>1</v>
      </c>
      <c r="I110" s="636">
        <v>1.63</v>
      </c>
      <c r="J110" s="636">
        <v>1.63</v>
      </c>
    </row>
    <row r="111" spans="1:10" ht="60" customHeight="1">
      <c r="A111" s="637" t="s">
        <v>710</v>
      </c>
      <c r="B111" s="638" t="s">
        <v>813</v>
      </c>
      <c r="C111" s="637" t="s">
        <v>23</v>
      </c>
      <c r="D111" s="637" t="s">
        <v>814</v>
      </c>
      <c r="E111" s="714" t="s">
        <v>755</v>
      </c>
      <c r="F111" s="714"/>
      <c r="G111" s="640" t="s">
        <v>367</v>
      </c>
      <c r="H111" s="641">
        <v>8.9999999999999993E-3</v>
      </c>
      <c r="I111" s="642">
        <v>166.7</v>
      </c>
      <c r="J111" s="642">
        <v>1.5</v>
      </c>
    </row>
    <row r="112" spans="1:10" ht="60" customHeight="1">
      <c r="A112" s="637" t="s">
        <v>710</v>
      </c>
      <c r="B112" s="638" t="s">
        <v>774</v>
      </c>
      <c r="C112" s="637" t="s">
        <v>23</v>
      </c>
      <c r="D112" s="637" t="s">
        <v>775</v>
      </c>
      <c r="E112" s="714" t="s">
        <v>755</v>
      </c>
      <c r="F112" s="714"/>
      <c r="G112" s="640" t="s">
        <v>776</v>
      </c>
      <c r="H112" s="641">
        <v>3.8999999999999998E-3</v>
      </c>
      <c r="I112" s="642">
        <v>35.67</v>
      </c>
      <c r="J112" s="642">
        <v>0.13</v>
      </c>
    </row>
    <row r="113" spans="1:10" ht="25.5">
      <c r="A113" s="643"/>
      <c r="B113" s="643"/>
      <c r="C113" s="643"/>
      <c r="D113" s="643"/>
      <c r="E113" s="643" t="s">
        <v>717</v>
      </c>
      <c r="F113" s="644">
        <v>0.13</v>
      </c>
      <c r="G113" s="643" t="s">
        <v>718</v>
      </c>
      <c r="H113" s="644">
        <v>0</v>
      </c>
      <c r="I113" s="643" t="s">
        <v>719</v>
      </c>
      <c r="J113" s="644">
        <v>0.13</v>
      </c>
    </row>
    <row r="114" spans="1:10" ht="15.75" thickBot="1">
      <c r="A114" s="643"/>
      <c r="B114" s="643"/>
      <c r="C114" s="643"/>
      <c r="D114" s="643"/>
      <c r="E114" s="643" t="s">
        <v>720</v>
      </c>
      <c r="F114" s="644">
        <v>0.48</v>
      </c>
      <c r="G114" s="643"/>
      <c r="H114" s="712" t="s">
        <v>721</v>
      </c>
      <c r="I114" s="712"/>
      <c r="J114" s="644">
        <v>2.12</v>
      </c>
    </row>
    <row r="115" spans="1:10" ht="0.95" customHeight="1" thickTop="1">
      <c r="A115" s="646"/>
      <c r="B115" s="646"/>
      <c r="C115" s="646"/>
      <c r="D115" s="646"/>
      <c r="E115" s="646"/>
      <c r="F115" s="646"/>
      <c r="G115" s="646"/>
      <c r="H115" s="646"/>
      <c r="I115" s="646"/>
      <c r="J115" s="646"/>
    </row>
    <row r="116" spans="1:10" ht="18" customHeight="1">
      <c r="A116" s="628" t="s">
        <v>821</v>
      </c>
      <c r="B116" s="629" t="s">
        <v>699</v>
      </c>
      <c r="C116" s="628" t="s">
        <v>700</v>
      </c>
      <c r="D116" s="628" t="s">
        <v>701</v>
      </c>
      <c r="E116" s="713" t="s">
        <v>702</v>
      </c>
      <c r="F116" s="713"/>
      <c r="G116" s="630" t="s">
        <v>703</v>
      </c>
      <c r="H116" s="629" t="s">
        <v>704</v>
      </c>
      <c r="I116" s="629" t="s">
        <v>705</v>
      </c>
      <c r="J116" s="629" t="s">
        <v>77</v>
      </c>
    </row>
    <row r="117" spans="1:10" ht="24" customHeight="1">
      <c r="A117" s="631" t="s">
        <v>706</v>
      </c>
      <c r="B117" s="632" t="s">
        <v>822</v>
      </c>
      <c r="C117" s="631" t="s">
        <v>23</v>
      </c>
      <c r="D117" s="631" t="s">
        <v>823</v>
      </c>
      <c r="E117" s="710" t="s">
        <v>713</v>
      </c>
      <c r="F117" s="710"/>
      <c r="G117" s="634" t="s">
        <v>0</v>
      </c>
      <c r="H117" s="635">
        <v>1</v>
      </c>
      <c r="I117" s="636">
        <v>1.25</v>
      </c>
      <c r="J117" s="636">
        <v>1.25</v>
      </c>
    </row>
    <row r="118" spans="1:10" ht="48" customHeight="1">
      <c r="A118" s="637" t="s">
        <v>710</v>
      </c>
      <c r="B118" s="638" t="s">
        <v>824</v>
      </c>
      <c r="C118" s="637" t="s">
        <v>23</v>
      </c>
      <c r="D118" s="637" t="s">
        <v>825</v>
      </c>
      <c r="E118" s="714" t="s">
        <v>755</v>
      </c>
      <c r="F118" s="714"/>
      <c r="G118" s="640" t="s">
        <v>367</v>
      </c>
      <c r="H118" s="641">
        <v>1.4999999999999999E-2</v>
      </c>
      <c r="I118" s="642">
        <v>1.1200000000000001</v>
      </c>
      <c r="J118" s="642">
        <v>0.01</v>
      </c>
    </row>
    <row r="119" spans="1:10" ht="24" customHeight="1">
      <c r="A119" s="637" t="s">
        <v>710</v>
      </c>
      <c r="B119" s="638" t="s">
        <v>727</v>
      </c>
      <c r="C119" s="637" t="s">
        <v>23</v>
      </c>
      <c r="D119" s="637" t="s">
        <v>728</v>
      </c>
      <c r="E119" s="714" t="s">
        <v>713</v>
      </c>
      <c r="F119" s="714"/>
      <c r="G119" s="640" t="s">
        <v>714</v>
      </c>
      <c r="H119" s="641">
        <v>8.8999999999999996E-2</v>
      </c>
      <c r="I119" s="642">
        <v>13.94</v>
      </c>
      <c r="J119" s="642">
        <v>1.24</v>
      </c>
    </row>
    <row r="120" spans="1:10" ht="25.5">
      <c r="A120" s="643"/>
      <c r="B120" s="643"/>
      <c r="C120" s="643"/>
      <c r="D120" s="643"/>
      <c r="E120" s="643" t="s">
        <v>717</v>
      </c>
      <c r="F120" s="644">
        <v>0.91</v>
      </c>
      <c r="G120" s="643" t="s">
        <v>718</v>
      </c>
      <c r="H120" s="644">
        <v>0</v>
      </c>
      <c r="I120" s="643" t="s">
        <v>719</v>
      </c>
      <c r="J120" s="644">
        <v>0.91</v>
      </c>
    </row>
    <row r="121" spans="1:10" ht="15.75" thickBot="1">
      <c r="A121" s="643"/>
      <c r="B121" s="643"/>
      <c r="C121" s="643"/>
      <c r="D121" s="643"/>
      <c r="E121" s="643" t="s">
        <v>720</v>
      </c>
      <c r="F121" s="644">
        <v>0.37</v>
      </c>
      <c r="G121" s="643"/>
      <c r="H121" s="712" t="s">
        <v>721</v>
      </c>
      <c r="I121" s="712"/>
      <c r="J121" s="644">
        <v>1.62</v>
      </c>
    </row>
    <row r="122" spans="1:10" ht="0.95" customHeight="1" thickTop="1">
      <c r="A122" s="646"/>
      <c r="B122" s="646"/>
      <c r="C122" s="646"/>
      <c r="D122" s="646"/>
      <c r="E122" s="646"/>
      <c r="F122" s="646"/>
      <c r="G122" s="646"/>
      <c r="H122" s="646"/>
      <c r="I122" s="646"/>
      <c r="J122" s="646"/>
    </row>
    <row r="123" spans="1:10" ht="18" customHeight="1">
      <c r="A123" s="628" t="s">
        <v>826</v>
      </c>
      <c r="B123" s="629" t="s">
        <v>699</v>
      </c>
      <c r="C123" s="628" t="s">
        <v>700</v>
      </c>
      <c r="D123" s="628" t="s">
        <v>701</v>
      </c>
      <c r="E123" s="713" t="s">
        <v>702</v>
      </c>
      <c r="F123" s="713"/>
      <c r="G123" s="630" t="s">
        <v>703</v>
      </c>
      <c r="H123" s="629" t="s">
        <v>704</v>
      </c>
      <c r="I123" s="629" t="s">
        <v>705</v>
      </c>
      <c r="J123" s="629" t="s">
        <v>77</v>
      </c>
    </row>
    <row r="124" spans="1:10" ht="24" customHeight="1">
      <c r="A124" s="631" t="s">
        <v>706</v>
      </c>
      <c r="B124" s="632" t="s">
        <v>827</v>
      </c>
      <c r="C124" s="631" t="s">
        <v>23</v>
      </c>
      <c r="D124" s="631" t="s">
        <v>828</v>
      </c>
      <c r="E124" s="710" t="s">
        <v>746</v>
      </c>
      <c r="F124" s="710"/>
      <c r="G124" s="634" t="s">
        <v>0</v>
      </c>
      <c r="H124" s="635">
        <v>1</v>
      </c>
      <c r="I124" s="636">
        <v>1.94</v>
      </c>
      <c r="J124" s="636">
        <v>1.94</v>
      </c>
    </row>
    <row r="125" spans="1:10" ht="36" customHeight="1">
      <c r="A125" s="637" t="s">
        <v>710</v>
      </c>
      <c r="B125" s="638" t="s">
        <v>829</v>
      </c>
      <c r="C125" s="637" t="s">
        <v>23</v>
      </c>
      <c r="D125" s="637" t="s">
        <v>830</v>
      </c>
      <c r="E125" s="714" t="s">
        <v>755</v>
      </c>
      <c r="F125" s="714"/>
      <c r="G125" s="640" t="s">
        <v>367</v>
      </c>
      <c r="H125" s="641">
        <v>2E-3</v>
      </c>
      <c r="I125" s="642">
        <v>6.12</v>
      </c>
      <c r="J125" s="642">
        <v>0.01</v>
      </c>
    </row>
    <row r="126" spans="1:10" ht="24" customHeight="1">
      <c r="A126" s="637" t="s">
        <v>710</v>
      </c>
      <c r="B126" s="638" t="s">
        <v>831</v>
      </c>
      <c r="C126" s="637" t="s">
        <v>23</v>
      </c>
      <c r="D126" s="637" t="s">
        <v>832</v>
      </c>
      <c r="E126" s="714" t="s">
        <v>755</v>
      </c>
      <c r="F126" s="714"/>
      <c r="G126" s="640" t="s">
        <v>367</v>
      </c>
      <c r="H126" s="641">
        <v>1.6999999999999999E-3</v>
      </c>
      <c r="I126" s="642">
        <v>118.63</v>
      </c>
      <c r="J126" s="642">
        <v>0.2</v>
      </c>
    </row>
    <row r="127" spans="1:10" ht="60" customHeight="1">
      <c r="A127" s="637" t="s">
        <v>710</v>
      </c>
      <c r="B127" s="638" t="s">
        <v>770</v>
      </c>
      <c r="C127" s="637" t="s">
        <v>23</v>
      </c>
      <c r="D127" s="637" t="s">
        <v>771</v>
      </c>
      <c r="E127" s="714" t="s">
        <v>755</v>
      </c>
      <c r="F127" s="714"/>
      <c r="G127" s="640" t="s">
        <v>367</v>
      </c>
      <c r="H127" s="641">
        <v>4.0000000000000002E-4</v>
      </c>
      <c r="I127" s="642">
        <v>195.56</v>
      </c>
      <c r="J127" s="642">
        <v>7.0000000000000007E-2</v>
      </c>
    </row>
    <row r="128" spans="1:10" ht="24" customHeight="1">
      <c r="A128" s="637" t="s">
        <v>710</v>
      </c>
      <c r="B128" s="638" t="s">
        <v>833</v>
      </c>
      <c r="C128" s="637" t="s">
        <v>23</v>
      </c>
      <c r="D128" s="637" t="s">
        <v>834</v>
      </c>
      <c r="E128" s="714" t="s">
        <v>755</v>
      </c>
      <c r="F128" s="714"/>
      <c r="G128" s="640" t="s">
        <v>776</v>
      </c>
      <c r="H128" s="641">
        <v>3.8E-3</v>
      </c>
      <c r="I128" s="642">
        <v>25.61</v>
      </c>
      <c r="J128" s="642">
        <v>0.09</v>
      </c>
    </row>
    <row r="129" spans="1:10" ht="36" customHeight="1">
      <c r="A129" s="637" t="s">
        <v>710</v>
      </c>
      <c r="B129" s="638" t="s">
        <v>835</v>
      </c>
      <c r="C129" s="637" t="s">
        <v>23</v>
      </c>
      <c r="D129" s="637" t="s">
        <v>836</v>
      </c>
      <c r="E129" s="714" t="s">
        <v>755</v>
      </c>
      <c r="F129" s="714"/>
      <c r="G129" s="640" t="s">
        <v>776</v>
      </c>
      <c r="H129" s="641">
        <v>4.0000000000000001E-3</v>
      </c>
      <c r="I129" s="642">
        <v>2.91</v>
      </c>
      <c r="J129" s="642">
        <v>0.01</v>
      </c>
    </row>
    <row r="130" spans="1:10" ht="60" customHeight="1">
      <c r="A130" s="637" t="s">
        <v>710</v>
      </c>
      <c r="B130" s="638" t="s">
        <v>837</v>
      </c>
      <c r="C130" s="637" t="s">
        <v>23</v>
      </c>
      <c r="D130" s="637" t="s">
        <v>838</v>
      </c>
      <c r="E130" s="714" t="s">
        <v>755</v>
      </c>
      <c r="F130" s="714"/>
      <c r="G130" s="640" t="s">
        <v>776</v>
      </c>
      <c r="H130" s="641">
        <v>5.1000000000000004E-3</v>
      </c>
      <c r="I130" s="642">
        <v>34.82</v>
      </c>
      <c r="J130" s="642">
        <v>0.17</v>
      </c>
    </row>
    <row r="131" spans="1:10" ht="24" customHeight="1">
      <c r="A131" s="637" t="s">
        <v>710</v>
      </c>
      <c r="B131" s="638" t="s">
        <v>727</v>
      </c>
      <c r="C131" s="637" t="s">
        <v>23</v>
      </c>
      <c r="D131" s="637" t="s">
        <v>728</v>
      </c>
      <c r="E131" s="714" t="s">
        <v>713</v>
      </c>
      <c r="F131" s="714"/>
      <c r="G131" s="640" t="s">
        <v>714</v>
      </c>
      <c r="H131" s="641">
        <v>5.4999999999999997E-3</v>
      </c>
      <c r="I131" s="642">
        <v>13.94</v>
      </c>
      <c r="J131" s="642">
        <v>7.0000000000000007E-2</v>
      </c>
    </row>
    <row r="132" spans="1:10" ht="36" customHeight="1">
      <c r="A132" s="647" t="s">
        <v>732</v>
      </c>
      <c r="B132" s="648" t="s">
        <v>839</v>
      </c>
      <c r="C132" s="647" t="s">
        <v>23</v>
      </c>
      <c r="D132" s="647" t="s">
        <v>840</v>
      </c>
      <c r="E132" s="711" t="s">
        <v>735</v>
      </c>
      <c r="F132" s="711"/>
      <c r="G132" s="649" t="s">
        <v>742</v>
      </c>
      <c r="H132" s="650">
        <v>0.45</v>
      </c>
      <c r="I132" s="651">
        <v>2.95</v>
      </c>
      <c r="J132" s="651">
        <v>1.32</v>
      </c>
    </row>
    <row r="133" spans="1:10" ht="25.5">
      <c r="A133" s="643"/>
      <c r="B133" s="643"/>
      <c r="C133" s="643"/>
      <c r="D133" s="643"/>
      <c r="E133" s="643" t="s">
        <v>717</v>
      </c>
      <c r="F133" s="644">
        <v>0.16</v>
      </c>
      <c r="G133" s="643" t="s">
        <v>718</v>
      </c>
      <c r="H133" s="644">
        <v>0</v>
      </c>
      <c r="I133" s="643" t="s">
        <v>719</v>
      </c>
      <c r="J133" s="644">
        <v>0.16</v>
      </c>
    </row>
    <row r="134" spans="1:10" ht="15.75" thickBot="1">
      <c r="A134" s="643"/>
      <c r="B134" s="643"/>
      <c r="C134" s="643"/>
      <c r="D134" s="643"/>
      <c r="E134" s="643" t="s">
        <v>720</v>
      </c>
      <c r="F134" s="644">
        <v>0.56999999999999995</v>
      </c>
      <c r="G134" s="643"/>
      <c r="H134" s="712" t="s">
        <v>721</v>
      </c>
      <c r="I134" s="712"/>
      <c r="J134" s="644">
        <v>2.52</v>
      </c>
    </row>
    <row r="135" spans="1:10" ht="0.95" customHeight="1" thickTop="1">
      <c r="A135" s="646"/>
      <c r="B135" s="646"/>
      <c r="C135" s="646"/>
      <c r="D135" s="646"/>
      <c r="E135" s="646"/>
      <c r="F135" s="646"/>
      <c r="G135" s="646"/>
      <c r="H135" s="646"/>
      <c r="I135" s="646"/>
      <c r="J135" s="646"/>
    </row>
    <row r="136" spans="1:10" ht="18" customHeight="1">
      <c r="A136" s="628" t="s">
        <v>841</v>
      </c>
      <c r="B136" s="629" t="s">
        <v>699</v>
      </c>
      <c r="C136" s="628" t="s">
        <v>700</v>
      </c>
      <c r="D136" s="628" t="s">
        <v>701</v>
      </c>
      <c r="E136" s="713" t="s">
        <v>702</v>
      </c>
      <c r="F136" s="713"/>
      <c r="G136" s="630" t="s">
        <v>703</v>
      </c>
      <c r="H136" s="629" t="s">
        <v>704</v>
      </c>
      <c r="I136" s="629" t="s">
        <v>705</v>
      </c>
      <c r="J136" s="629" t="s">
        <v>77</v>
      </c>
    </row>
    <row r="137" spans="1:10" ht="36" customHeight="1">
      <c r="A137" s="631" t="s">
        <v>706</v>
      </c>
      <c r="B137" s="632" t="s">
        <v>842</v>
      </c>
      <c r="C137" s="631" t="s">
        <v>23</v>
      </c>
      <c r="D137" s="631" t="s">
        <v>843</v>
      </c>
      <c r="E137" s="710" t="s">
        <v>746</v>
      </c>
      <c r="F137" s="710"/>
      <c r="G137" s="634" t="s">
        <v>3</v>
      </c>
      <c r="H137" s="635">
        <v>1</v>
      </c>
      <c r="I137" s="636">
        <v>894.8</v>
      </c>
      <c r="J137" s="636">
        <v>894.8</v>
      </c>
    </row>
    <row r="138" spans="1:10" ht="36" customHeight="1">
      <c r="A138" s="637" t="s">
        <v>710</v>
      </c>
      <c r="B138" s="638" t="s">
        <v>762</v>
      </c>
      <c r="C138" s="637" t="s">
        <v>23</v>
      </c>
      <c r="D138" s="637" t="s">
        <v>763</v>
      </c>
      <c r="E138" s="714" t="s">
        <v>755</v>
      </c>
      <c r="F138" s="714"/>
      <c r="G138" s="640" t="s">
        <v>367</v>
      </c>
      <c r="H138" s="641">
        <v>3.3099999999999997E-2</v>
      </c>
      <c r="I138" s="642">
        <v>244.69</v>
      </c>
      <c r="J138" s="642">
        <v>8.09</v>
      </c>
    </row>
    <row r="139" spans="1:10" ht="36" customHeight="1">
      <c r="A139" s="637" t="s">
        <v>710</v>
      </c>
      <c r="B139" s="638" t="s">
        <v>844</v>
      </c>
      <c r="C139" s="637" t="s">
        <v>23</v>
      </c>
      <c r="D139" s="637" t="s">
        <v>845</v>
      </c>
      <c r="E139" s="714" t="s">
        <v>755</v>
      </c>
      <c r="F139" s="714"/>
      <c r="G139" s="640" t="s">
        <v>367</v>
      </c>
      <c r="H139" s="641">
        <v>3.4099999999999998E-2</v>
      </c>
      <c r="I139" s="642">
        <v>124.1</v>
      </c>
      <c r="J139" s="642">
        <v>4.2300000000000004</v>
      </c>
    </row>
    <row r="140" spans="1:10" ht="36" customHeight="1">
      <c r="A140" s="637" t="s">
        <v>710</v>
      </c>
      <c r="B140" s="638" t="s">
        <v>764</v>
      </c>
      <c r="C140" s="637" t="s">
        <v>23</v>
      </c>
      <c r="D140" s="637" t="s">
        <v>765</v>
      </c>
      <c r="E140" s="714" t="s">
        <v>755</v>
      </c>
      <c r="F140" s="714"/>
      <c r="G140" s="640" t="s">
        <v>367</v>
      </c>
      <c r="H140" s="641">
        <v>5.7500000000000002E-2</v>
      </c>
      <c r="I140" s="642">
        <v>145.86000000000001</v>
      </c>
      <c r="J140" s="642">
        <v>8.3800000000000008</v>
      </c>
    </row>
    <row r="141" spans="1:10" ht="36" customHeight="1">
      <c r="A141" s="637" t="s">
        <v>710</v>
      </c>
      <c r="B141" s="638" t="s">
        <v>846</v>
      </c>
      <c r="C141" s="637" t="s">
        <v>23</v>
      </c>
      <c r="D141" s="637" t="s">
        <v>847</v>
      </c>
      <c r="E141" s="714" t="s">
        <v>755</v>
      </c>
      <c r="F141" s="714"/>
      <c r="G141" s="640" t="s">
        <v>776</v>
      </c>
      <c r="H141" s="641">
        <v>4.3400000000000001E-2</v>
      </c>
      <c r="I141" s="642">
        <v>48.42</v>
      </c>
      <c r="J141" s="642">
        <v>2.1</v>
      </c>
    </row>
    <row r="142" spans="1:10" ht="36" customHeight="1">
      <c r="A142" s="637" t="s">
        <v>710</v>
      </c>
      <c r="B142" s="638" t="s">
        <v>848</v>
      </c>
      <c r="C142" s="637" t="s">
        <v>23</v>
      </c>
      <c r="D142" s="637" t="s">
        <v>849</v>
      </c>
      <c r="E142" s="714" t="s">
        <v>755</v>
      </c>
      <c r="F142" s="714"/>
      <c r="G142" s="640" t="s">
        <v>776</v>
      </c>
      <c r="H142" s="641">
        <v>6.6799999999999998E-2</v>
      </c>
      <c r="I142" s="642">
        <v>28.4</v>
      </c>
      <c r="J142" s="642">
        <v>1.89</v>
      </c>
    </row>
    <row r="143" spans="1:10" ht="60" customHeight="1">
      <c r="A143" s="637" t="s">
        <v>710</v>
      </c>
      <c r="B143" s="638" t="s">
        <v>813</v>
      </c>
      <c r="C143" s="637" t="s">
        <v>23</v>
      </c>
      <c r="D143" s="637" t="s">
        <v>814</v>
      </c>
      <c r="E143" s="714" t="s">
        <v>755</v>
      </c>
      <c r="F143" s="714"/>
      <c r="G143" s="640" t="s">
        <v>367</v>
      </c>
      <c r="H143" s="641">
        <v>3.3099999999999997E-2</v>
      </c>
      <c r="I143" s="642">
        <v>166.7</v>
      </c>
      <c r="J143" s="642">
        <v>5.51</v>
      </c>
    </row>
    <row r="144" spans="1:10" ht="36" customHeight="1">
      <c r="A144" s="637" t="s">
        <v>710</v>
      </c>
      <c r="B144" s="638" t="s">
        <v>850</v>
      </c>
      <c r="C144" s="637" t="s">
        <v>23</v>
      </c>
      <c r="D144" s="637" t="s">
        <v>851</v>
      </c>
      <c r="E144" s="714" t="s">
        <v>755</v>
      </c>
      <c r="F144" s="714"/>
      <c r="G144" s="640" t="s">
        <v>776</v>
      </c>
      <c r="H144" s="641">
        <v>6.7799999999999999E-2</v>
      </c>
      <c r="I144" s="642">
        <v>86.79</v>
      </c>
      <c r="J144" s="642">
        <v>5.88</v>
      </c>
    </row>
    <row r="145" spans="1:10" ht="48" customHeight="1">
      <c r="A145" s="637" t="s">
        <v>710</v>
      </c>
      <c r="B145" s="638" t="s">
        <v>768</v>
      </c>
      <c r="C145" s="637" t="s">
        <v>23</v>
      </c>
      <c r="D145" s="637" t="s">
        <v>769</v>
      </c>
      <c r="E145" s="714" t="s">
        <v>755</v>
      </c>
      <c r="F145" s="714"/>
      <c r="G145" s="640" t="s">
        <v>367</v>
      </c>
      <c r="H145" s="641">
        <v>2.9899999999999999E-2</v>
      </c>
      <c r="I145" s="642">
        <v>135.77000000000001</v>
      </c>
      <c r="J145" s="642">
        <v>4.05</v>
      </c>
    </row>
    <row r="146" spans="1:10" ht="48" customHeight="1">
      <c r="A146" s="637" t="s">
        <v>710</v>
      </c>
      <c r="B146" s="638" t="s">
        <v>852</v>
      </c>
      <c r="C146" s="637" t="s">
        <v>23</v>
      </c>
      <c r="D146" s="637" t="s">
        <v>853</v>
      </c>
      <c r="E146" s="714" t="s">
        <v>755</v>
      </c>
      <c r="F146" s="714"/>
      <c r="G146" s="640" t="s">
        <v>776</v>
      </c>
      <c r="H146" s="641">
        <v>7.0999999999999994E-2</v>
      </c>
      <c r="I146" s="642">
        <v>51.97</v>
      </c>
      <c r="J146" s="642">
        <v>3.68</v>
      </c>
    </row>
    <row r="147" spans="1:10" ht="24" customHeight="1">
      <c r="A147" s="637" t="s">
        <v>710</v>
      </c>
      <c r="B147" s="638" t="s">
        <v>854</v>
      </c>
      <c r="C147" s="637" t="s">
        <v>23</v>
      </c>
      <c r="D147" s="637" t="s">
        <v>855</v>
      </c>
      <c r="E147" s="714" t="s">
        <v>713</v>
      </c>
      <c r="F147" s="714"/>
      <c r="G147" s="640" t="s">
        <v>714</v>
      </c>
      <c r="H147" s="641">
        <v>0.80720000000000003</v>
      </c>
      <c r="I147" s="642">
        <v>11.74</v>
      </c>
      <c r="J147" s="642">
        <v>9.4700000000000006</v>
      </c>
    </row>
    <row r="148" spans="1:10" ht="36" customHeight="1">
      <c r="A148" s="647" t="s">
        <v>732</v>
      </c>
      <c r="B148" s="648" t="s">
        <v>856</v>
      </c>
      <c r="C148" s="647" t="s">
        <v>23</v>
      </c>
      <c r="D148" s="647" t="s">
        <v>857</v>
      </c>
      <c r="E148" s="711" t="s">
        <v>735</v>
      </c>
      <c r="F148" s="711"/>
      <c r="G148" s="649" t="s">
        <v>858</v>
      </c>
      <c r="H148" s="650">
        <v>2.5548000000000002</v>
      </c>
      <c r="I148" s="651">
        <v>329.39</v>
      </c>
      <c r="J148" s="651">
        <v>841.52</v>
      </c>
    </row>
    <row r="149" spans="1:10" ht="25.5">
      <c r="A149" s="643"/>
      <c r="B149" s="643"/>
      <c r="C149" s="643"/>
      <c r="D149" s="643"/>
      <c r="E149" s="643" t="s">
        <v>717</v>
      </c>
      <c r="F149" s="644">
        <v>12.57</v>
      </c>
      <c r="G149" s="643" t="s">
        <v>718</v>
      </c>
      <c r="H149" s="644">
        <v>0</v>
      </c>
      <c r="I149" s="643" t="s">
        <v>719</v>
      </c>
      <c r="J149" s="644">
        <v>12.57</v>
      </c>
    </row>
    <row r="150" spans="1:10" ht="15.75" thickBot="1">
      <c r="A150" s="643"/>
      <c r="B150" s="643"/>
      <c r="C150" s="643"/>
      <c r="D150" s="643"/>
      <c r="E150" s="643" t="s">
        <v>720</v>
      </c>
      <c r="F150" s="644">
        <v>266.38</v>
      </c>
      <c r="G150" s="643"/>
      <c r="H150" s="712" t="s">
        <v>721</v>
      </c>
      <c r="I150" s="712"/>
      <c r="J150" s="644">
        <v>1161.18</v>
      </c>
    </row>
    <row r="151" spans="1:10" ht="0.95" customHeight="1" thickTop="1">
      <c r="A151" s="646"/>
      <c r="B151" s="646"/>
      <c r="C151" s="646"/>
      <c r="D151" s="646"/>
      <c r="E151" s="646"/>
      <c r="F151" s="646"/>
      <c r="G151" s="646"/>
      <c r="H151" s="646"/>
      <c r="I151" s="646"/>
      <c r="J151" s="646"/>
    </row>
    <row r="152" spans="1:10" ht="18" customHeight="1">
      <c r="A152" s="628" t="s">
        <v>859</v>
      </c>
      <c r="B152" s="629" t="s">
        <v>699</v>
      </c>
      <c r="C152" s="628" t="s">
        <v>700</v>
      </c>
      <c r="D152" s="628" t="s">
        <v>701</v>
      </c>
      <c r="E152" s="713" t="s">
        <v>702</v>
      </c>
      <c r="F152" s="713"/>
      <c r="G152" s="630" t="s">
        <v>703</v>
      </c>
      <c r="H152" s="629" t="s">
        <v>704</v>
      </c>
      <c r="I152" s="629" t="s">
        <v>705</v>
      </c>
      <c r="J152" s="629" t="s">
        <v>77</v>
      </c>
    </row>
    <row r="153" spans="1:10" ht="36" customHeight="1">
      <c r="A153" s="631" t="s">
        <v>706</v>
      </c>
      <c r="B153" s="632" t="s">
        <v>860</v>
      </c>
      <c r="C153" s="631" t="s">
        <v>23</v>
      </c>
      <c r="D153" s="631" t="s">
        <v>861</v>
      </c>
      <c r="E153" s="710" t="s">
        <v>746</v>
      </c>
      <c r="F153" s="710"/>
      <c r="G153" s="634" t="s">
        <v>3</v>
      </c>
      <c r="H153" s="635">
        <v>1</v>
      </c>
      <c r="I153" s="636">
        <v>941.96</v>
      </c>
      <c r="J153" s="636">
        <v>941.96</v>
      </c>
    </row>
    <row r="154" spans="1:10" ht="36" customHeight="1">
      <c r="A154" s="637" t="s">
        <v>710</v>
      </c>
      <c r="B154" s="638" t="s">
        <v>762</v>
      </c>
      <c r="C154" s="637" t="s">
        <v>23</v>
      </c>
      <c r="D154" s="637" t="s">
        <v>763</v>
      </c>
      <c r="E154" s="714" t="s">
        <v>755</v>
      </c>
      <c r="F154" s="714"/>
      <c r="G154" s="640" t="s">
        <v>367</v>
      </c>
      <c r="H154" s="641">
        <v>4.6399999999999997E-2</v>
      </c>
      <c r="I154" s="642">
        <v>244.69</v>
      </c>
      <c r="J154" s="642">
        <v>11.35</v>
      </c>
    </row>
    <row r="155" spans="1:10" ht="60" customHeight="1">
      <c r="A155" s="637" t="s">
        <v>710</v>
      </c>
      <c r="B155" s="638" t="s">
        <v>813</v>
      </c>
      <c r="C155" s="637" t="s">
        <v>23</v>
      </c>
      <c r="D155" s="637" t="s">
        <v>814</v>
      </c>
      <c r="E155" s="714" t="s">
        <v>755</v>
      </c>
      <c r="F155" s="714"/>
      <c r="G155" s="640" t="s">
        <v>367</v>
      </c>
      <c r="H155" s="641">
        <v>4.6399999999999997E-2</v>
      </c>
      <c r="I155" s="642">
        <v>166.7</v>
      </c>
      <c r="J155" s="642">
        <v>7.73</v>
      </c>
    </row>
    <row r="156" spans="1:10" ht="36" customHeight="1">
      <c r="A156" s="637" t="s">
        <v>710</v>
      </c>
      <c r="B156" s="638" t="s">
        <v>764</v>
      </c>
      <c r="C156" s="637" t="s">
        <v>23</v>
      </c>
      <c r="D156" s="637" t="s">
        <v>765</v>
      </c>
      <c r="E156" s="714" t="s">
        <v>755</v>
      </c>
      <c r="F156" s="714"/>
      <c r="G156" s="640" t="s">
        <v>367</v>
      </c>
      <c r="H156" s="641">
        <v>8.0500000000000002E-2</v>
      </c>
      <c r="I156" s="642">
        <v>145.86000000000001</v>
      </c>
      <c r="J156" s="642">
        <v>11.74</v>
      </c>
    </row>
    <row r="157" spans="1:10" ht="36" customHeight="1">
      <c r="A157" s="637" t="s">
        <v>710</v>
      </c>
      <c r="B157" s="638" t="s">
        <v>844</v>
      </c>
      <c r="C157" s="637" t="s">
        <v>23</v>
      </c>
      <c r="D157" s="637" t="s">
        <v>845</v>
      </c>
      <c r="E157" s="714" t="s">
        <v>755</v>
      </c>
      <c r="F157" s="714"/>
      <c r="G157" s="640" t="s">
        <v>367</v>
      </c>
      <c r="H157" s="641">
        <v>3.4099999999999998E-2</v>
      </c>
      <c r="I157" s="642">
        <v>124.1</v>
      </c>
      <c r="J157" s="642">
        <v>4.2300000000000004</v>
      </c>
    </row>
    <row r="158" spans="1:10" ht="48" customHeight="1">
      <c r="A158" s="637" t="s">
        <v>710</v>
      </c>
      <c r="B158" s="638" t="s">
        <v>768</v>
      </c>
      <c r="C158" s="637" t="s">
        <v>23</v>
      </c>
      <c r="D158" s="637" t="s">
        <v>769</v>
      </c>
      <c r="E158" s="714" t="s">
        <v>755</v>
      </c>
      <c r="F158" s="714"/>
      <c r="G158" s="640" t="s">
        <v>367</v>
      </c>
      <c r="H158" s="641">
        <v>4.19E-2</v>
      </c>
      <c r="I158" s="642">
        <v>135.77000000000001</v>
      </c>
      <c r="J158" s="642">
        <v>5.68</v>
      </c>
    </row>
    <row r="159" spans="1:10" ht="36" customHeight="1">
      <c r="A159" s="637" t="s">
        <v>710</v>
      </c>
      <c r="B159" s="638" t="s">
        <v>850</v>
      </c>
      <c r="C159" s="637" t="s">
        <v>23</v>
      </c>
      <c r="D159" s="637" t="s">
        <v>851</v>
      </c>
      <c r="E159" s="714" t="s">
        <v>755</v>
      </c>
      <c r="F159" s="714"/>
      <c r="G159" s="640" t="s">
        <v>776</v>
      </c>
      <c r="H159" s="641">
        <v>9.4899999999999998E-2</v>
      </c>
      <c r="I159" s="642">
        <v>86.79</v>
      </c>
      <c r="J159" s="642">
        <v>8.23</v>
      </c>
    </row>
    <row r="160" spans="1:10" ht="36" customHeight="1">
      <c r="A160" s="637" t="s">
        <v>710</v>
      </c>
      <c r="B160" s="638" t="s">
        <v>846</v>
      </c>
      <c r="C160" s="637" t="s">
        <v>23</v>
      </c>
      <c r="D160" s="637" t="s">
        <v>847</v>
      </c>
      <c r="E160" s="714" t="s">
        <v>755</v>
      </c>
      <c r="F160" s="714"/>
      <c r="G160" s="640" t="s">
        <v>776</v>
      </c>
      <c r="H160" s="641">
        <v>6.0699999999999997E-2</v>
      </c>
      <c r="I160" s="642">
        <v>48.42</v>
      </c>
      <c r="J160" s="642">
        <v>2.93</v>
      </c>
    </row>
    <row r="161" spans="1:10" ht="36" customHeight="1">
      <c r="A161" s="637" t="s">
        <v>710</v>
      </c>
      <c r="B161" s="638" t="s">
        <v>848</v>
      </c>
      <c r="C161" s="637" t="s">
        <v>23</v>
      </c>
      <c r="D161" s="637" t="s">
        <v>849</v>
      </c>
      <c r="E161" s="714" t="s">
        <v>755</v>
      </c>
      <c r="F161" s="714"/>
      <c r="G161" s="640" t="s">
        <v>776</v>
      </c>
      <c r="H161" s="641">
        <v>0.1071</v>
      </c>
      <c r="I161" s="642">
        <v>28.4</v>
      </c>
      <c r="J161" s="642">
        <v>3.04</v>
      </c>
    </row>
    <row r="162" spans="1:10" ht="48" customHeight="1">
      <c r="A162" s="637" t="s">
        <v>710</v>
      </c>
      <c r="B162" s="638" t="s">
        <v>852</v>
      </c>
      <c r="C162" s="637" t="s">
        <v>23</v>
      </c>
      <c r="D162" s="637" t="s">
        <v>853</v>
      </c>
      <c r="E162" s="714" t="s">
        <v>755</v>
      </c>
      <c r="F162" s="714"/>
      <c r="G162" s="640" t="s">
        <v>776</v>
      </c>
      <c r="H162" s="641">
        <v>9.9000000000000005E-2</v>
      </c>
      <c r="I162" s="642">
        <v>51.97</v>
      </c>
      <c r="J162" s="642">
        <v>5.14</v>
      </c>
    </row>
    <row r="163" spans="1:10" ht="24" customHeight="1">
      <c r="A163" s="637" t="s">
        <v>710</v>
      </c>
      <c r="B163" s="638" t="s">
        <v>854</v>
      </c>
      <c r="C163" s="637" t="s">
        <v>23</v>
      </c>
      <c r="D163" s="637" t="s">
        <v>855</v>
      </c>
      <c r="E163" s="714" t="s">
        <v>713</v>
      </c>
      <c r="F163" s="714"/>
      <c r="G163" s="640" t="s">
        <v>714</v>
      </c>
      <c r="H163" s="641">
        <v>1.1301000000000001</v>
      </c>
      <c r="I163" s="642">
        <v>11.74</v>
      </c>
      <c r="J163" s="642">
        <v>13.26</v>
      </c>
    </row>
    <row r="164" spans="1:10" ht="36" customHeight="1">
      <c r="A164" s="647" t="s">
        <v>732</v>
      </c>
      <c r="B164" s="648" t="s">
        <v>862</v>
      </c>
      <c r="C164" s="647" t="s">
        <v>23</v>
      </c>
      <c r="D164" s="647" t="s">
        <v>863</v>
      </c>
      <c r="E164" s="711" t="s">
        <v>735</v>
      </c>
      <c r="F164" s="711"/>
      <c r="G164" s="649" t="s">
        <v>858</v>
      </c>
      <c r="H164" s="650">
        <v>2.5548000000000002</v>
      </c>
      <c r="I164" s="651">
        <v>340</v>
      </c>
      <c r="J164" s="651">
        <v>868.63</v>
      </c>
    </row>
    <row r="165" spans="1:10" ht="25.5">
      <c r="A165" s="643"/>
      <c r="B165" s="643"/>
      <c r="C165" s="643"/>
      <c r="D165" s="643"/>
      <c r="E165" s="643" t="s">
        <v>717</v>
      </c>
      <c r="F165" s="644">
        <v>17.64</v>
      </c>
      <c r="G165" s="643" t="s">
        <v>718</v>
      </c>
      <c r="H165" s="644">
        <v>0</v>
      </c>
      <c r="I165" s="643" t="s">
        <v>719</v>
      </c>
      <c r="J165" s="644">
        <v>17.64</v>
      </c>
    </row>
    <row r="166" spans="1:10" ht="15.75" thickBot="1">
      <c r="A166" s="643"/>
      <c r="B166" s="643"/>
      <c r="C166" s="643"/>
      <c r="D166" s="643"/>
      <c r="E166" s="643" t="s">
        <v>720</v>
      </c>
      <c r="F166" s="644">
        <v>280.42</v>
      </c>
      <c r="G166" s="643"/>
      <c r="H166" s="712" t="s">
        <v>721</v>
      </c>
      <c r="I166" s="712"/>
      <c r="J166" s="644">
        <v>1222.3800000000001</v>
      </c>
    </row>
    <row r="167" spans="1:10" ht="0.95" customHeight="1" thickTop="1">
      <c r="A167" s="646"/>
      <c r="B167" s="646"/>
      <c r="C167" s="646"/>
      <c r="D167" s="646"/>
      <c r="E167" s="646"/>
      <c r="F167" s="646"/>
      <c r="G167" s="646"/>
      <c r="H167" s="646"/>
      <c r="I167" s="646"/>
      <c r="J167" s="646"/>
    </row>
    <row r="168" spans="1:10" ht="18" customHeight="1">
      <c r="A168" s="628" t="s">
        <v>864</v>
      </c>
      <c r="B168" s="629" t="s">
        <v>699</v>
      </c>
      <c r="C168" s="628" t="s">
        <v>700</v>
      </c>
      <c r="D168" s="628" t="s">
        <v>701</v>
      </c>
      <c r="E168" s="713" t="s">
        <v>702</v>
      </c>
      <c r="F168" s="713"/>
      <c r="G168" s="630" t="s">
        <v>703</v>
      </c>
      <c r="H168" s="629" t="s">
        <v>704</v>
      </c>
      <c r="I168" s="629" t="s">
        <v>705</v>
      </c>
      <c r="J168" s="629" t="s">
        <v>77</v>
      </c>
    </row>
    <row r="169" spans="1:10" ht="36" customHeight="1">
      <c r="A169" s="631" t="s">
        <v>706</v>
      </c>
      <c r="B169" s="632" t="s">
        <v>865</v>
      </c>
      <c r="C169" s="631" t="s">
        <v>23</v>
      </c>
      <c r="D169" s="631" t="s">
        <v>866</v>
      </c>
      <c r="E169" s="710" t="s">
        <v>810</v>
      </c>
      <c r="F169" s="710"/>
      <c r="G169" s="634" t="s">
        <v>867</v>
      </c>
      <c r="H169" s="635">
        <v>1</v>
      </c>
      <c r="I169" s="636">
        <v>1.19</v>
      </c>
      <c r="J169" s="636">
        <v>1.19</v>
      </c>
    </row>
    <row r="170" spans="1:10" ht="60" customHeight="1">
      <c r="A170" s="637" t="s">
        <v>710</v>
      </c>
      <c r="B170" s="638" t="s">
        <v>868</v>
      </c>
      <c r="C170" s="637" t="s">
        <v>23</v>
      </c>
      <c r="D170" s="637" t="s">
        <v>869</v>
      </c>
      <c r="E170" s="714" t="s">
        <v>755</v>
      </c>
      <c r="F170" s="714"/>
      <c r="G170" s="640" t="s">
        <v>367</v>
      </c>
      <c r="H170" s="641">
        <v>4.1999999999999997E-3</v>
      </c>
      <c r="I170" s="642">
        <v>267.32</v>
      </c>
      <c r="J170" s="642">
        <v>1.1200000000000001</v>
      </c>
    </row>
    <row r="171" spans="1:10" ht="60" customHeight="1">
      <c r="A171" s="637" t="s">
        <v>710</v>
      </c>
      <c r="B171" s="638" t="s">
        <v>870</v>
      </c>
      <c r="C171" s="637" t="s">
        <v>23</v>
      </c>
      <c r="D171" s="637" t="s">
        <v>871</v>
      </c>
      <c r="E171" s="714" t="s">
        <v>755</v>
      </c>
      <c r="F171" s="714"/>
      <c r="G171" s="640" t="s">
        <v>776</v>
      </c>
      <c r="H171" s="641">
        <v>1.8E-3</v>
      </c>
      <c r="I171" s="642">
        <v>41.88</v>
      </c>
      <c r="J171" s="642">
        <v>7.0000000000000007E-2</v>
      </c>
    </row>
    <row r="172" spans="1:10" ht="25.5">
      <c r="A172" s="643"/>
      <c r="B172" s="643"/>
      <c r="C172" s="643"/>
      <c r="D172" s="643"/>
      <c r="E172" s="643" t="s">
        <v>717</v>
      </c>
      <c r="F172" s="644">
        <v>0.08</v>
      </c>
      <c r="G172" s="643" t="s">
        <v>718</v>
      </c>
      <c r="H172" s="644">
        <v>0</v>
      </c>
      <c r="I172" s="643" t="s">
        <v>719</v>
      </c>
      <c r="J172" s="644">
        <v>0.08</v>
      </c>
    </row>
    <row r="173" spans="1:10" ht="15.75" thickBot="1">
      <c r="A173" s="643"/>
      <c r="B173" s="643"/>
      <c r="C173" s="643"/>
      <c r="D173" s="643"/>
      <c r="E173" s="643" t="s">
        <v>720</v>
      </c>
      <c r="F173" s="644">
        <v>0.35</v>
      </c>
      <c r="G173" s="643"/>
      <c r="H173" s="712" t="s">
        <v>721</v>
      </c>
      <c r="I173" s="712"/>
      <c r="J173" s="644">
        <v>1.54</v>
      </c>
    </row>
    <row r="174" spans="1:10" ht="0.95" customHeight="1" thickTop="1">
      <c r="A174" s="646"/>
      <c r="B174" s="646"/>
      <c r="C174" s="646"/>
      <c r="D174" s="646"/>
      <c r="E174" s="646"/>
      <c r="F174" s="646"/>
      <c r="G174" s="646"/>
      <c r="H174" s="646"/>
      <c r="I174" s="646"/>
      <c r="J174" s="646"/>
    </row>
    <row r="175" spans="1:10" ht="18" customHeight="1">
      <c r="A175" s="628" t="s">
        <v>872</v>
      </c>
      <c r="B175" s="629" t="s">
        <v>699</v>
      </c>
      <c r="C175" s="628" t="s">
        <v>700</v>
      </c>
      <c r="D175" s="628" t="s">
        <v>701</v>
      </c>
      <c r="E175" s="713" t="s">
        <v>702</v>
      </c>
      <c r="F175" s="713"/>
      <c r="G175" s="630" t="s">
        <v>703</v>
      </c>
      <c r="H175" s="629" t="s">
        <v>704</v>
      </c>
      <c r="I175" s="629" t="s">
        <v>705</v>
      </c>
      <c r="J175" s="629" t="s">
        <v>77</v>
      </c>
    </row>
    <row r="176" spans="1:10" ht="48" customHeight="1">
      <c r="A176" s="631" t="s">
        <v>706</v>
      </c>
      <c r="B176" s="632" t="s">
        <v>873</v>
      </c>
      <c r="C176" s="631" t="s">
        <v>23</v>
      </c>
      <c r="D176" s="631" t="s">
        <v>874</v>
      </c>
      <c r="E176" s="710" t="s">
        <v>875</v>
      </c>
      <c r="F176" s="710"/>
      <c r="G176" s="634" t="s">
        <v>519</v>
      </c>
      <c r="H176" s="635">
        <v>1</v>
      </c>
      <c r="I176" s="636">
        <v>34.69</v>
      </c>
      <c r="J176" s="636">
        <v>34.69</v>
      </c>
    </row>
    <row r="177" spans="1:10" ht="36" customHeight="1">
      <c r="A177" s="637" t="s">
        <v>710</v>
      </c>
      <c r="B177" s="638" t="s">
        <v>876</v>
      </c>
      <c r="C177" s="637" t="s">
        <v>23</v>
      </c>
      <c r="D177" s="637" t="s">
        <v>877</v>
      </c>
      <c r="E177" s="714" t="s">
        <v>755</v>
      </c>
      <c r="F177" s="714"/>
      <c r="G177" s="640" t="s">
        <v>367</v>
      </c>
      <c r="H177" s="641">
        <v>1.7999999999999999E-2</v>
      </c>
      <c r="I177" s="642">
        <v>14.25</v>
      </c>
      <c r="J177" s="642">
        <v>0.25</v>
      </c>
    </row>
    <row r="178" spans="1:10" ht="36" customHeight="1">
      <c r="A178" s="637" t="s">
        <v>710</v>
      </c>
      <c r="B178" s="638" t="s">
        <v>878</v>
      </c>
      <c r="C178" s="637" t="s">
        <v>23</v>
      </c>
      <c r="D178" s="637" t="s">
        <v>879</v>
      </c>
      <c r="E178" s="714" t="s">
        <v>755</v>
      </c>
      <c r="F178" s="714"/>
      <c r="G178" s="640" t="s">
        <v>776</v>
      </c>
      <c r="H178" s="641">
        <v>9.0999999999999998E-2</v>
      </c>
      <c r="I178" s="642">
        <v>3.97</v>
      </c>
      <c r="J178" s="642">
        <v>0.36</v>
      </c>
    </row>
    <row r="179" spans="1:10" ht="24" customHeight="1">
      <c r="A179" s="637" t="s">
        <v>710</v>
      </c>
      <c r="B179" s="638" t="s">
        <v>880</v>
      </c>
      <c r="C179" s="637" t="s">
        <v>23</v>
      </c>
      <c r="D179" s="637" t="s">
        <v>881</v>
      </c>
      <c r="E179" s="714" t="s">
        <v>713</v>
      </c>
      <c r="F179" s="714"/>
      <c r="G179" s="640" t="s">
        <v>3</v>
      </c>
      <c r="H179" s="641">
        <v>3.0000000000000001E-3</v>
      </c>
      <c r="I179" s="642">
        <v>418.8</v>
      </c>
      <c r="J179" s="642">
        <v>1.25</v>
      </c>
    </row>
    <row r="180" spans="1:10" ht="24" customHeight="1">
      <c r="A180" s="637" t="s">
        <v>710</v>
      </c>
      <c r="B180" s="638" t="s">
        <v>882</v>
      </c>
      <c r="C180" s="637" t="s">
        <v>23</v>
      </c>
      <c r="D180" s="637" t="s">
        <v>883</v>
      </c>
      <c r="E180" s="714" t="s">
        <v>713</v>
      </c>
      <c r="F180" s="714"/>
      <c r="G180" s="640" t="s">
        <v>714</v>
      </c>
      <c r="H180" s="641">
        <v>0.109</v>
      </c>
      <c r="I180" s="642">
        <v>16.89</v>
      </c>
      <c r="J180" s="642">
        <v>1.84</v>
      </c>
    </row>
    <row r="181" spans="1:10" ht="24" customHeight="1">
      <c r="A181" s="637" t="s">
        <v>710</v>
      </c>
      <c r="B181" s="638" t="s">
        <v>884</v>
      </c>
      <c r="C181" s="637" t="s">
        <v>23</v>
      </c>
      <c r="D181" s="637" t="s">
        <v>885</v>
      </c>
      <c r="E181" s="714" t="s">
        <v>713</v>
      </c>
      <c r="F181" s="714"/>
      <c r="G181" s="640" t="s">
        <v>714</v>
      </c>
      <c r="H181" s="641">
        <v>0.24399999999999999</v>
      </c>
      <c r="I181" s="642">
        <v>17.59</v>
      </c>
      <c r="J181" s="642">
        <v>4.29</v>
      </c>
    </row>
    <row r="182" spans="1:10" ht="24" customHeight="1">
      <c r="A182" s="637" t="s">
        <v>710</v>
      </c>
      <c r="B182" s="638" t="s">
        <v>727</v>
      </c>
      <c r="C182" s="637" t="s">
        <v>23</v>
      </c>
      <c r="D182" s="637" t="s">
        <v>728</v>
      </c>
      <c r="E182" s="714" t="s">
        <v>713</v>
      </c>
      <c r="F182" s="714"/>
      <c r="G182" s="640" t="s">
        <v>714</v>
      </c>
      <c r="H182" s="641">
        <v>0.48699999999999999</v>
      </c>
      <c r="I182" s="642">
        <v>13.94</v>
      </c>
      <c r="J182" s="642">
        <v>6.78</v>
      </c>
    </row>
    <row r="183" spans="1:10" ht="24" customHeight="1">
      <c r="A183" s="647" t="s">
        <v>732</v>
      </c>
      <c r="B183" s="648" t="s">
        <v>886</v>
      </c>
      <c r="C183" s="647" t="s">
        <v>23</v>
      </c>
      <c r="D183" s="647" t="s">
        <v>887</v>
      </c>
      <c r="E183" s="711" t="s">
        <v>735</v>
      </c>
      <c r="F183" s="711"/>
      <c r="G183" s="649" t="s">
        <v>3</v>
      </c>
      <c r="H183" s="650">
        <v>1.4999999999999999E-2</v>
      </c>
      <c r="I183" s="651">
        <v>74</v>
      </c>
      <c r="J183" s="651">
        <v>1.1100000000000001</v>
      </c>
    </row>
    <row r="184" spans="1:10" ht="36" customHeight="1">
      <c r="A184" s="647" t="s">
        <v>732</v>
      </c>
      <c r="B184" s="648" t="s">
        <v>888</v>
      </c>
      <c r="C184" s="647" t="s">
        <v>23</v>
      </c>
      <c r="D184" s="647" t="s">
        <v>889</v>
      </c>
      <c r="E184" s="711" t="s">
        <v>735</v>
      </c>
      <c r="F184" s="711"/>
      <c r="G184" s="649" t="s">
        <v>3</v>
      </c>
      <c r="H184" s="650">
        <v>6.3E-2</v>
      </c>
      <c r="I184" s="651">
        <v>298.72000000000003</v>
      </c>
      <c r="J184" s="651">
        <v>18.809999999999999</v>
      </c>
    </row>
    <row r="185" spans="1:10" ht="25.5">
      <c r="A185" s="643"/>
      <c r="B185" s="643"/>
      <c r="C185" s="643"/>
      <c r="D185" s="643"/>
      <c r="E185" s="643" t="s">
        <v>717</v>
      </c>
      <c r="F185" s="644">
        <v>10.050000000000001</v>
      </c>
      <c r="G185" s="643" t="s">
        <v>718</v>
      </c>
      <c r="H185" s="644">
        <v>0</v>
      </c>
      <c r="I185" s="643" t="s">
        <v>719</v>
      </c>
      <c r="J185" s="644">
        <v>10.050000000000001</v>
      </c>
    </row>
    <row r="186" spans="1:10" ht="15.75" thickBot="1">
      <c r="A186" s="643"/>
      <c r="B186" s="643"/>
      <c r="C186" s="643"/>
      <c r="D186" s="643"/>
      <c r="E186" s="643" t="s">
        <v>720</v>
      </c>
      <c r="F186" s="644">
        <v>10.32</v>
      </c>
      <c r="G186" s="643"/>
      <c r="H186" s="712" t="s">
        <v>721</v>
      </c>
      <c r="I186" s="712"/>
      <c r="J186" s="644">
        <v>45.02</v>
      </c>
    </row>
    <row r="187" spans="1:10" ht="0.95" customHeight="1" thickTop="1">
      <c r="A187" s="646"/>
      <c r="B187" s="646"/>
      <c r="C187" s="646"/>
      <c r="D187" s="646"/>
      <c r="E187" s="646"/>
      <c r="F187" s="646"/>
      <c r="G187" s="646"/>
      <c r="H187" s="646"/>
      <c r="I187" s="646"/>
      <c r="J187" s="646"/>
    </row>
    <row r="188" spans="1:10" ht="18" customHeight="1">
      <c r="A188" s="628" t="s">
        <v>890</v>
      </c>
      <c r="B188" s="629" t="s">
        <v>699</v>
      </c>
      <c r="C188" s="628" t="s">
        <v>700</v>
      </c>
      <c r="D188" s="628" t="s">
        <v>701</v>
      </c>
      <c r="E188" s="713" t="s">
        <v>702</v>
      </c>
      <c r="F188" s="713"/>
      <c r="G188" s="630" t="s">
        <v>703</v>
      </c>
      <c r="H188" s="629" t="s">
        <v>704</v>
      </c>
      <c r="I188" s="629" t="s">
        <v>705</v>
      </c>
      <c r="J188" s="629" t="s">
        <v>77</v>
      </c>
    </row>
    <row r="189" spans="1:10" ht="48" customHeight="1">
      <c r="A189" s="631" t="s">
        <v>706</v>
      </c>
      <c r="B189" s="632" t="s">
        <v>891</v>
      </c>
      <c r="C189" s="631" t="s">
        <v>23</v>
      </c>
      <c r="D189" s="631" t="s">
        <v>892</v>
      </c>
      <c r="E189" s="710" t="s">
        <v>746</v>
      </c>
      <c r="F189" s="710"/>
      <c r="G189" s="634" t="s">
        <v>3</v>
      </c>
      <c r="H189" s="635">
        <v>1</v>
      </c>
      <c r="I189" s="636">
        <v>110.12</v>
      </c>
      <c r="J189" s="636">
        <v>110.12</v>
      </c>
    </row>
    <row r="190" spans="1:10" ht="48" customHeight="1">
      <c r="A190" s="637" t="s">
        <v>710</v>
      </c>
      <c r="B190" s="638" t="s">
        <v>893</v>
      </c>
      <c r="C190" s="637" t="s">
        <v>23</v>
      </c>
      <c r="D190" s="637" t="s">
        <v>894</v>
      </c>
      <c r="E190" s="714" t="s">
        <v>755</v>
      </c>
      <c r="F190" s="714"/>
      <c r="G190" s="640" t="s">
        <v>367</v>
      </c>
      <c r="H190" s="641">
        <v>6.0000000000000001E-3</v>
      </c>
      <c r="I190" s="642">
        <v>101</v>
      </c>
      <c r="J190" s="642">
        <v>0.6</v>
      </c>
    </row>
    <row r="191" spans="1:10" ht="60" customHeight="1">
      <c r="A191" s="637" t="s">
        <v>710</v>
      </c>
      <c r="B191" s="638" t="s">
        <v>791</v>
      </c>
      <c r="C191" s="637" t="s">
        <v>23</v>
      </c>
      <c r="D191" s="637" t="s">
        <v>792</v>
      </c>
      <c r="E191" s="714" t="s">
        <v>755</v>
      </c>
      <c r="F191" s="714"/>
      <c r="G191" s="640" t="s">
        <v>367</v>
      </c>
      <c r="H191" s="641">
        <v>4.0000000000000001E-3</v>
      </c>
      <c r="I191" s="642">
        <v>195.23</v>
      </c>
      <c r="J191" s="642">
        <v>0.78</v>
      </c>
    </row>
    <row r="192" spans="1:10" ht="36" customHeight="1">
      <c r="A192" s="637" t="s">
        <v>710</v>
      </c>
      <c r="B192" s="638" t="s">
        <v>895</v>
      </c>
      <c r="C192" s="637" t="s">
        <v>23</v>
      </c>
      <c r="D192" s="637" t="s">
        <v>896</v>
      </c>
      <c r="E192" s="714" t="s">
        <v>755</v>
      </c>
      <c r="F192" s="714"/>
      <c r="G192" s="640" t="s">
        <v>367</v>
      </c>
      <c r="H192" s="641">
        <v>6.0000000000000001E-3</v>
      </c>
      <c r="I192" s="642">
        <v>3.19</v>
      </c>
      <c r="J192" s="642">
        <v>0.01</v>
      </c>
    </row>
    <row r="193" spans="1:10" ht="36" customHeight="1">
      <c r="A193" s="637" t="s">
        <v>710</v>
      </c>
      <c r="B193" s="638" t="s">
        <v>789</v>
      </c>
      <c r="C193" s="637" t="s">
        <v>23</v>
      </c>
      <c r="D193" s="637" t="s">
        <v>790</v>
      </c>
      <c r="E193" s="714" t="s">
        <v>755</v>
      </c>
      <c r="F193" s="714"/>
      <c r="G193" s="640" t="s">
        <v>367</v>
      </c>
      <c r="H193" s="641">
        <v>8.0000000000000002E-3</v>
      </c>
      <c r="I193" s="642">
        <v>149.53</v>
      </c>
      <c r="J193" s="642">
        <v>1.19</v>
      </c>
    </row>
    <row r="194" spans="1:10" ht="24" customHeight="1">
      <c r="A194" s="637" t="s">
        <v>710</v>
      </c>
      <c r="B194" s="638" t="s">
        <v>831</v>
      </c>
      <c r="C194" s="637" t="s">
        <v>23</v>
      </c>
      <c r="D194" s="637" t="s">
        <v>832</v>
      </c>
      <c r="E194" s="714" t="s">
        <v>755</v>
      </c>
      <c r="F194" s="714"/>
      <c r="G194" s="640" t="s">
        <v>367</v>
      </c>
      <c r="H194" s="641">
        <v>6.0000000000000001E-3</v>
      </c>
      <c r="I194" s="642">
        <v>118.63</v>
      </c>
      <c r="J194" s="642">
        <v>0.71</v>
      </c>
    </row>
    <row r="195" spans="1:10" ht="48" customHeight="1">
      <c r="A195" s="637" t="s">
        <v>710</v>
      </c>
      <c r="B195" s="638" t="s">
        <v>768</v>
      </c>
      <c r="C195" s="637" t="s">
        <v>23</v>
      </c>
      <c r="D195" s="637" t="s">
        <v>769</v>
      </c>
      <c r="E195" s="714" t="s">
        <v>755</v>
      </c>
      <c r="F195" s="714"/>
      <c r="G195" s="640" t="s">
        <v>367</v>
      </c>
      <c r="H195" s="641">
        <v>5.0000000000000001E-3</v>
      </c>
      <c r="I195" s="642">
        <v>135.77000000000001</v>
      </c>
      <c r="J195" s="642">
        <v>0.67</v>
      </c>
    </row>
    <row r="196" spans="1:10" ht="48" customHeight="1">
      <c r="A196" s="637" t="s">
        <v>710</v>
      </c>
      <c r="B196" s="638" t="s">
        <v>897</v>
      </c>
      <c r="C196" s="637" t="s">
        <v>23</v>
      </c>
      <c r="D196" s="637" t="s">
        <v>898</v>
      </c>
      <c r="E196" s="714" t="s">
        <v>755</v>
      </c>
      <c r="F196" s="714"/>
      <c r="G196" s="640" t="s">
        <v>776</v>
      </c>
      <c r="H196" s="641">
        <v>0.02</v>
      </c>
      <c r="I196" s="642">
        <v>37.61</v>
      </c>
      <c r="J196" s="642">
        <v>0.75</v>
      </c>
    </row>
    <row r="197" spans="1:10" ht="60" customHeight="1">
      <c r="A197" s="637" t="s">
        <v>710</v>
      </c>
      <c r="B197" s="638" t="s">
        <v>793</v>
      </c>
      <c r="C197" s="637" t="s">
        <v>23</v>
      </c>
      <c r="D197" s="637" t="s">
        <v>794</v>
      </c>
      <c r="E197" s="714" t="s">
        <v>755</v>
      </c>
      <c r="F197" s="714"/>
      <c r="G197" s="640" t="s">
        <v>776</v>
      </c>
      <c r="H197" s="641">
        <v>2.1999999999999999E-2</v>
      </c>
      <c r="I197" s="642">
        <v>33.79</v>
      </c>
      <c r="J197" s="642">
        <v>0.74</v>
      </c>
    </row>
    <row r="198" spans="1:10" ht="36" customHeight="1">
      <c r="A198" s="637" t="s">
        <v>710</v>
      </c>
      <c r="B198" s="638" t="s">
        <v>899</v>
      </c>
      <c r="C198" s="637" t="s">
        <v>23</v>
      </c>
      <c r="D198" s="637" t="s">
        <v>900</v>
      </c>
      <c r="E198" s="714" t="s">
        <v>755</v>
      </c>
      <c r="F198" s="714"/>
      <c r="G198" s="640" t="s">
        <v>776</v>
      </c>
      <c r="H198" s="641">
        <v>0.02</v>
      </c>
      <c r="I198" s="642">
        <v>1.98</v>
      </c>
      <c r="J198" s="642">
        <v>0.03</v>
      </c>
    </row>
    <row r="199" spans="1:10" ht="36" customHeight="1">
      <c r="A199" s="637" t="s">
        <v>710</v>
      </c>
      <c r="B199" s="638" t="s">
        <v>795</v>
      </c>
      <c r="C199" s="637" t="s">
        <v>23</v>
      </c>
      <c r="D199" s="637" t="s">
        <v>796</v>
      </c>
      <c r="E199" s="714" t="s">
        <v>755</v>
      </c>
      <c r="F199" s="714"/>
      <c r="G199" s="640" t="s">
        <v>776</v>
      </c>
      <c r="H199" s="641">
        <v>1.9E-2</v>
      </c>
      <c r="I199" s="642">
        <v>49.49</v>
      </c>
      <c r="J199" s="642">
        <v>0.94</v>
      </c>
    </row>
    <row r="200" spans="1:10" ht="24" customHeight="1">
      <c r="A200" s="637" t="s">
        <v>710</v>
      </c>
      <c r="B200" s="638" t="s">
        <v>833</v>
      </c>
      <c r="C200" s="637" t="s">
        <v>23</v>
      </c>
      <c r="D200" s="637" t="s">
        <v>834</v>
      </c>
      <c r="E200" s="714" t="s">
        <v>755</v>
      </c>
      <c r="F200" s="714"/>
      <c r="G200" s="640" t="s">
        <v>776</v>
      </c>
      <c r="H200" s="641">
        <v>0.02</v>
      </c>
      <c r="I200" s="642">
        <v>25.61</v>
      </c>
      <c r="J200" s="642">
        <v>0.51</v>
      </c>
    </row>
    <row r="201" spans="1:10" ht="48" customHeight="1">
      <c r="A201" s="637" t="s">
        <v>710</v>
      </c>
      <c r="B201" s="638" t="s">
        <v>852</v>
      </c>
      <c r="C201" s="637" t="s">
        <v>23</v>
      </c>
      <c r="D201" s="637" t="s">
        <v>853</v>
      </c>
      <c r="E201" s="714" t="s">
        <v>755</v>
      </c>
      <c r="F201" s="714"/>
      <c r="G201" s="640" t="s">
        <v>776</v>
      </c>
      <c r="H201" s="641">
        <v>2.1000000000000001E-2</v>
      </c>
      <c r="I201" s="642">
        <v>51.97</v>
      </c>
      <c r="J201" s="642">
        <v>1.0900000000000001</v>
      </c>
    </row>
    <row r="202" spans="1:10" ht="24" customHeight="1">
      <c r="A202" s="637" t="s">
        <v>710</v>
      </c>
      <c r="B202" s="638" t="s">
        <v>727</v>
      </c>
      <c r="C202" s="637" t="s">
        <v>23</v>
      </c>
      <c r="D202" s="637" t="s">
        <v>728</v>
      </c>
      <c r="E202" s="714" t="s">
        <v>713</v>
      </c>
      <c r="F202" s="714"/>
      <c r="G202" s="640" t="s">
        <v>714</v>
      </c>
      <c r="H202" s="641">
        <v>0.105</v>
      </c>
      <c r="I202" s="642">
        <v>13.94</v>
      </c>
      <c r="J202" s="642">
        <v>1.46</v>
      </c>
    </row>
    <row r="203" spans="1:10" ht="24" customHeight="1">
      <c r="A203" s="647" t="s">
        <v>732</v>
      </c>
      <c r="B203" s="648" t="s">
        <v>901</v>
      </c>
      <c r="C203" s="647" t="s">
        <v>23</v>
      </c>
      <c r="D203" s="647" t="s">
        <v>902</v>
      </c>
      <c r="E203" s="711" t="s">
        <v>735</v>
      </c>
      <c r="F203" s="711"/>
      <c r="G203" s="649" t="s">
        <v>742</v>
      </c>
      <c r="H203" s="650">
        <v>179.73</v>
      </c>
      <c r="I203" s="651">
        <v>0.56000000000000005</v>
      </c>
      <c r="J203" s="651">
        <v>100.64</v>
      </c>
    </row>
    <row r="204" spans="1:10" ht="25.5">
      <c r="A204" s="643"/>
      <c r="B204" s="643"/>
      <c r="C204" s="643"/>
      <c r="D204" s="643"/>
      <c r="E204" s="643" t="s">
        <v>717</v>
      </c>
      <c r="F204" s="644">
        <v>2.71</v>
      </c>
      <c r="G204" s="643" t="s">
        <v>718</v>
      </c>
      <c r="H204" s="644">
        <v>0</v>
      </c>
      <c r="I204" s="643" t="s">
        <v>719</v>
      </c>
      <c r="J204" s="644">
        <v>2.71</v>
      </c>
    </row>
    <row r="205" spans="1:10" ht="15.75" thickBot="1">
      <c r="A205" s="643"/>
      <c r="B205" s="643"/>
      <c r="C205" s="643"/>
      <c r="D205" s="643"/>
      <c r="E205" s="643" t="s">
        <v>720</v>
      </c>
      <c r="F205" s="644">
        <v>32.78</v>
      </c>
      <c r="G205" s="643"/>
      <c r="H205" s="712" t="s">
        <v>721</v>
      </c>
      <c r="I205" s="712"/>
      <c r="J205" s="644">
        <v>142.9</v>
      </c>
    </row>
    <row r="206" spans="1:10" ht="0.95" customHeight="1" thickTop="1">
      <c r="A206" s="646"/>
      <c r="B206" s="646"/>
      <c r="C206" s="646"/>
      <c r="D206" s="646"/>
      <c r="E206" s="646"/>
      <c r="F206" s="646"/>
      <c r="G206" s="646"/>
      <c r="H206" s="646"/>
      <c r="I206" s="646"/>
      <c r="J206" s="646"/>
    </row>
    <row r="207" spans="1:10" ht="18" customHeight="1">
      <c r="A207" s="628" t="s">
        <v>903</v>
      </c>
      <c r="B207" s="629" t="s">
        <v>699</v>
      </c>
      <c r="C207" s="628" t="s">
        <v>700</v>
      </c>
      <c r="D207" s="628" t="s">
        <v>701</v>
      </c>
      <c r="E207" s="713" t="s">
        <v>702</v>
      </c>
      <c r="F207" s="713"/>
      <c r="G207" s="630" t="s">
        <v>703</v>
      </c>
      <c r="H207" s="629" t="s">
        <v>704</v>
      </c>
      <c r="I207" s="629" t="s">
        <v>705</v>
      </c>
      <c r="J207" s="629" t="s">
        <v>77</v>
      </c>
    </row>
    <row r="208" spans="1:10" ht="24" customHeight="1">
      <c r="A208" s="631" t="s">
        <v>706</v>
      </c>
      <c r="B208" s="632" t="s">
        <v>904</v>
      </c>
      <c r="C208" s="631" t="s">
        <v>23</v>
      </c>
      <c r="D208" s="631" t="s">
        <v>905</v>
      </c>
      <c r="E208" s="710" t="s">
        <v>746</v>
      </c>
      <c r="F208" s="710"/>
      <c r="G208" s="634" t="s">
        <v>0</v>
      </c>
      <c r="H208" s="635">
        <v>1</v>
      </c>
      <c r="I208" s="636">
        <v>6.6</v>
      </c>
      <c r="J208" s="636">
        <v>6.6</v>
      </c>
    </row>
    <row r="209" spans="1:10" ht="36" customHeight="1">
      <c r="A209" s="637" t="s">
        <v>710</v>
      </c>
      <c r="B209" s="638" t="s">
        <v>829</v>
      </c>
      <c r="C209" s="637" t="s">
        <v>23</v>
      </c>
      <c r="D209" s="637" t="s">
        <v>830</v>
      </c>
      <c r="E209" s="714" t="s">
        <v>755</v>
      </c>
      <c r="F209" s="714"/>
      <c r="G209" s="640" t="s">
        <v>367</v>
      </c>
      <c r="H209" s="641">
        <v>2E-3</v>
      </c>
      <c r="I209" s="642">
        <v>6.12</v>
      </c>
      <c r="J209" s="642">
        <v>0.01</v>
      </c>
    </row>
    <row r="210" spans="1:10" ht="24" customHeight="1">
      <c r="A210" s="637" t="s">
        <v>710</v>
      </c>
      <c r="B210" s="638" t="s">
        <v>831</v>
      </c>
      <c r="C210" s="637" t="s">
        <v>23</v>
      </c>
      <c r="D210" s="637" t="s">
        <v>832</v>
      </c>
      <c r="E210" s="714" t="s">
        <v>755</v>
      </c>
      <c r="F210" s="714"/>
      <c r="G210" s="640" t="s">
        <v>367</v>
      </c>
      <c r="H210" s="641">
        <v>1.6999999999999999E-3</v>
      </c>
      <c r="I210" s="642">
        <v>118.63</v>
      </c>
      <c r="J210" s="642">
        <v>0.2</v>
      </c>
    </row>
    <row r="211" spans="1:10" ht="60" customHeight="1">
      <c r="A211" s="637" t="s">
        <v>710</v>
      </c>
      <c r="B211" s="638" t="s">
        <v>770</v>
      </c>
      <c r="C211" s="637" t="s">
        <v>23</v>
      </c>
      <c r="D211" s="637" t="s">
        <v>771</v>
      </c>
      <c r="E211" s="714" t="s">
        <v>755</v>
      </c>
      <c r="F211" s="714"/>
      <c r="G211" s="640" t="s">
        <v>367</v>
      </c>
      <c r="H211" s="641">
        <v>1E-3</v>
      </c>
      <c r="I211" s="642">
        <v>195.56</v>
      </c>
      <c r="J211" s="642">
        <v>0.19</v>
      </c>
    </row>
    <row r="212" spans="1:10" ht="24" customHeight="1">
      <c r="A212" s="637" t="s">
        <v>710</v>
      </c>
      <c r="B212" s="638" t="s">
        <v>833</v>
      </c>
      <c r="C212" s="637" t="s">
        <v>23</v>
      </c>
      <c r="D212" s="637" t="s">
        <v>834</v>
      </c>
      <c r="E212" s="714" t="s">
        <v>755</v>
      </c>
      <c r="F212" s="714"/>
      <c r="G212" s="640" t="s">
        <v>776</v>
      </c>
      <c r="H212" s="641">
        <v>4.1000000000000003E-3</v>
      </c>
      <c r="I212" s="642">
        <v>25.61</v>
      </c>
      <c r="J212" s="642">
        <v>0.1</v>
      </c>
    </row>
    <row r="213" spans="1:10" ht="36" customHeight="1">
      <c r="A213" s="637" t="s">
        <v>710</v>
      </c>
      <c r="B213" s="638" t="s">
        <v>835</v>
      </c>
      <c r="C213" s="637" t="s">
        <v>23</v>
      </c>
      <c r="D213" s="637" t="s">
        <v>836</v>
      </c>
      <c r="E213" s="714" t="s">
        <v>755</v>
      </c>
      <c r="F213" s="714"/>
      <c r="G213" s="640" t="s">
        <v>776</v>
      </c>
      <c r="H213" s="641">
        <v>4.0000000000000001E-3</v>
      </c>
      <c r="I213" s="642">
        <v>2.91</v>
      </c>
      <c r="J213" s="642">
        <v>0.01</v>
      </c>
    </row>
    <row r="214" spans="1:10" ht="60" customHeight="1">
      <c r="A214" s="637" t="s">
        <v>710</v>
      </c>
      <c r="B214" s="638" t="s">
        <v>837</v>
      </c>
      <c r="C214" s="637" t="s">
        <v>23</v>
      </c>
      <c r="D214" s="637" t="s">
        <v>838</v>
      </c>
      <c r="E214" s="714" t="s">
        <v>755</v>
      </c>
      <c r="F214" s="714"/>
      <c r="G214" s="640" t="s">
        <v>776</v>
      </c>
      <c r="H214" s="641">
        <v>4.8999999999999998E-3</v>
      </c>
      <c r="I214" s="642">
        <v>34.82</v>
      </c>
      <c r="J214" s="642">
        <v>0.17</v>
      </c>
    </row>
    <row r="215" spans="1:10" ht="24" customHeight="1">
      <c r="A215" s="637" t="s">
        <v>710</v>
      </c>
      <c r="B215" s="638" t="s">
        <v>727</v>
      </c>
      <c r="C215" s="637" t="s">
        <v>23</v>
      </c>
      <c r="D215" s="637" t="s">
        <v>728</v>
      </c>
      <c r="E215" s="714" t="s">
        <v>713</v>
      </c>
      <c r="F215" s="714"/>
      <c r="G215" s="640" t="s">
        <v>714</v>
      </c>
      <c r="H215" s="641">
        <v>5.7999999999999996E-3</v>
      </c>
      <c r="I215" s="642">
        <v>13.94</v>
      </c>
      <c r="J215" s="642">
        <v>0.08</v>
      </c>
    </row>
    <row r="216" spans="1:10" ht="24" customHeight="1">
      <c r="A216" s="647" t="s">
        <v>732</v>
      </c>
      <c r="B216" s="648" t="s">
        <v>906</v>
      </c>
      <c r="C216" s="647" t="s">
        <v>23</v>
      </c>
      <c r="D216" s="647" t="s">
        <v>907</v>
      </c>
      <c r="E216" s="711" t="s">
        <v>735</v>
      </c>
      <c r="F216" s="711"/>
      <c r="G216" s="649" t="s">
        <v>742</v>
      </c>
      <c r="H216" s="650">
        <v>1.2</v>
      </c>
      <c r="I216" s="651">
        <v>4.87</v>
      </c>
      <c r="J216" s="651">
        <v>5.84</v>
      </c>
    </row>
    <row r="217" spans="1:10" ht="25.5">
      <c r="A217" s="643"/>
      <c r="B217" s="643"/>
      <c r="C217" s="643"/>
      <c r="D217" s="643"/>
      <c r="E217" s="643" t="s">
        <v>717</v>
      </c>
      <c r="F217" s="644">
        <v>0.17</v>
      </c>
      <c r="G217" s="643" t="s">
        <v>718</v>
      </c>
      <c r="H217" s="644">
        <v>0</v>
      </c>
      <c r="I217" s="643" t="s">
        <v>719</v>
      </c>
      <c r="J217" s="644">
        <v>0.17</v>
      </c>
    </row>
    <row r="218" spans="1:10" ht="15.75" thickBot="1">
      <c r="A218" s="643"/>
      <c r="B218" s="643"/>
      <c r="C218" s="643"/>
      <c r="D218" s="643"/>
      <c r="E218" s="643" t="s">
        <v>720</v>
      </c>
      <c r="F218" s="644">
        <v>1.96</v>
      </c>
      <c r="G218" s="643"/>
      <c r="H218" s="712" t="s">
        <v>721</v>
      </c>
      <c r="I218" s="712"/>
      <c r="J218" s="644">
        <v>8.56</v>
      </c>
    </row>
    <row r="219" spans="1:10" ht="0.95" customHeight="1" thickTop="1">
      <c r="A219" s="646"/>
      <c r="B219" s="646"/>
      <c r="C219" s="646"/>
      <c r="D219" s="646"/>
      <c r="E219" s="646"/>
      <c r="F219" s="646"/>
      <c r="G219" s="646"/>
      <c r="H219" s="646"/>
      <c r="I219" s="646"/>
      <c r="J219" s="646"/>
    </row>
    <row r="220" spans="1:10" ht="18" customHeight="1">
      <c r="A220" s="628" t="s">
        <v>908</v>
      </c>
      <c r="B220" s="629" t="s">
        <v>699</v>
      </c>
      <c r="C220" s="628" t="s">
        <v>700</v>
      </c>
      <c r="D220" s="628" t="s">
        <v>701</v>
      </c>
      <c r="E220" s="713" t="s">
        <v>702</v>
      </c>
      <c r="F220" s="713"/>
      <c r="G220" s="630" t="s">
        <v>703</v>
      </c>
      <c r="H220" s="629" t="s">
        <v>704</v>
      </c>
      <c r="I220" s="629" t="s">
        <v>705</v>
      </c>
      <c r="J220" s="629" t="s">
        <v>77</v>
      </c>
    </row>
    <row r="221" spans="1:10" ht="24" customHeight="1">
      <c r="A221" s="631" t="s">
        <v>706</v>
      </c>
      <c r="B221" s="632" t="s">
        <v>909</v>
      </c>
      <c r="C221" s="631" t="s">
        <v>23</v>
      </c>
      <c r="D221" s="631" t="s">
        <v>910</v>
      </c>
      <c r="E221" s="710" t="s">
        <v>911</v>
      </c>
      <c r="F221" s="710"/>
      <c r="G221" s="634" t="s">
        <v>519</v>
      </c>
      <c r="H221" s="635">
        <v>1</v>
      </c>
      <c r="I221" s="636">
        <v>6.07</v>
      </c>
      <c r="J221" s="636">
        <v>6.07</v>
      </c>
    </row>
    <row r="222" spans="1:10" ht="24" customHeight="1">
      <c r="A222" s="637" t="s">
        <v>710</v>
      </c>
      <c r="B222" s="638" t="s">
        <v>912</v>
      </c>
      <c r="C222" s="637" t="s">
        <v>23</v>
      </c>
      <c r="D222" s="637" t="s">
        <v>913</v>
      </c>
      <c r="E222" s="714" t="s">
        <v>713</v>
      </c>
      <c r="F222" s="714"/>
      <c r="G222" s="640" t="s">
        <v>714</v>
      </c>
      <c r="H222" s="641">
        <v>6.2E-2</v>
      </c>
      <c r="I222" s="642">
        <v>13.59</v>
      </c>
      <c r="J222" s="642">
        <v>0.84</v>
      </c>
    </row>
    <row r="223" spans="1:10" ht="24" customHeight="1">
      <c r="A223" s="637" t="s">
        <v>710</v>
      </c>
      <c r="B223" s="638" t="s">
        <v>914</v>
      </c>
      <c r="C223" s="637" t="s">
        <v>23</v>
      </c>
      <c r="D223" s="637" t="s">
        <v>915</v>
      </c>
      <c r="E223" s="714" t="s">
        <v>713</v>
      </c>
      <c r="F223" s="714"/>
      <c r="G223" s="640" t="s">
        <v>714</v>
      </c>
      <c r="H223" s="641">
        <v>6.2E-2</v>
      </c>
      <c r="I223" s="642">
        <v>17.75</v>
      </c>
      <c r="J223" s="642">
        <v>1.1000000000000001</v>
      </c>
    </row>
    <row r="224" spans="1:10" ht="36" customHeight="1">
      <c r="A224" s="647" t="s">
        <v>732</v>
      </c>
      <c r="B224" s="648" t="s">
        <v>916</v>
      </c>
      <c r="C224" s="647" t="s">
        <v>23</v>
      </c>
      <c r="D224" s="647" t="s">
        <v>917</v>
      </c>
      <c r="E224" s="711" t="s">
        <v>735</v>
      </c>
      <c r="F224" s="711"/>
      <c r="G224" s="649" t="s">
        <v>519</v>
      </c>
      <c r="H224" s="650">
        <v>1.1000000000000001</v>
      </c>
      <c r="I224" s="651">
        <v>3.76</v>
      </c>
      <c r="J224" s="651">
        <v>4.13</v>
      </c>
    </row>
    <row r="225" spans="1:10" ht="25.5">
      <c r="A225" s="643"/>
      <c r="B225" s="643"/>
      <c r="C225" s="643"/>
      <c r="D225" s="643"/>
      <c r="E225" s="643" t="s">
        <v>717</v>
      </c>
      <c r="F225" s="644">
        <v>1.46</v>
      </c>
      <c r="G225" s="643" t="s">
        <v>718</v>
      </c>
      <c r="H225" s="644">
        <v>0</v>
      </c>
      <c r="I225" s="643" t="s">
        <v>719</v>
      </c>
      <c r="J225" s="644">
        <v>1.46</v>
      </c>
    </row>
    <row r="226" spans="1:10" ht="15.75" thickBot="1">
      <c r="A226" s="643"/>
      <c r="B226" s="643"/>
      <c r="C226" s="643"/>
      <c r="D226" s="643"/>
      <c r="E226" s="643" t="s">
        <v>720</v>
      </c>
      <c r="F226" s="644">
        <v>1.8</v>
      </c>
      <c r="G226" s="643"/>
      <c r="H226" s="712" t="s">
        <v>721</v>
      </c>
      <c r="I226" s="712"/>
      <c r="J226" s="644">
        <v>7.88</v>
      </c>
    </row>
    <row r="227" spans="1:10" ht="0.95" customHeight="1" thickTop="1">
      <c r="A227" s="646"/>
      <c r="B227" s="646"/>
      <c r="C227" s="646"/>
      <c r="D227" s="646"/>
      <c r="E227" s="646"/>
      <c r="F227" s="646"/>
      <c r="G227" s="646"/>
      <c r="H227" s="646"/>
      <c r="I227" s="646"/>
      <c r="J227" s="646"/>
    </row>
    <row r="228" spans="1:10" ht="18" customHeight="1">
      <c r="A228" s="628" t="s">
        <v>918</v>
      </c>
      <c r="B228" s="629" t="s">
        <v>699</v>
      </c>
      <c r="C228" s="628" t="s">
        <v>700</v>
      </c>
      <c r="D228" s="628" t="s">
        <v>701</v>
      </c>
      <c r="E228" s="713" t="s">
        <v>702</v>
      </c>
      <c r="F228" s="713"/>
      <c r="G228" s="630" t="s">
        <v>703</v>
      </c>
      <c r="H228" s="629" t="s">
        <v>704</v>
      </c>
      <c r="I228" s="629" t="s">
        <v>705</v>
      </c>
      <c r="J228" s="629" t="s">
        <v>77</v>
      </c>
    </row>
    <row r="229" spans="1:10" ht="24" customHeight="1">
      <c r="A229" s="631" t="s">
        <v>706</v>
      </c>
      <c r="B229" s="632" t="s">
        <v>919</v>
      </c>
      <c r="C229" s="631" t="s">
        <v>23</v>
      </c>
      <c r="D229" s="631" t="s">
        <v>920</v>
      </c>
      <c r="E229" s="710" t="s">
        <v>911</v>
      </c>
      <c r="F229" s="710"/>
      <c r="G229" s="634" t="s">
        <v>265</v>
      </c>
      <c r="H229" s="635">
        <v>1</v>
      </c>
      <c r="I229" s="636">
        <v>26.41</v>
      </c>
      <c r="J229" s="636">
        <v>26.41</v>
      </c>
    </row>
    <row r="230" spans="1:10" ht="24" customHeight="1">
      <c r="A230" s="637" t="s">
        <v>710</v>
      </c>
      <c r="B230" s="638" t="s">
        <v>912</v>
      </c>
      <c r="C230" s="637" t="s">
        <v>23</v>
      </c>
      <c r="D230" s="637" t="s">
        <v>913</v>
      </c>
      <c r="E230" s="714" t="s">
        <v>713</v>
      </c>
      <c r="F230" s="714"/>
      <c r="G230" s="640" t="s">
        <v>714</v>
      </c>
      <c r="H230" s="641">
        <v>1.6799999999999999E-2</v>
      </c>
      <c r="I230" s="642">
        <v>13.59</v>
      </c>
      <c r="J230" s="642">
        <v>0.22</v>
      </c>
    </row>
    <row r="231" spans="1:10" ht="24" customHeight="1">
      <c r="A231" s="637" t="s">
        <v>710</v>
      </c>
      <c r="B231" s="638" t="s">
        <v>914</v>
      </c>
      <c r="C231" s="637" t="s">
        <v>23</v>
      </c>
      <c r="D231" s="637" t="s">
        <v>915</v>
      </c>
      <c r="E231" s="714" t="s">
        <v>713</v>
      </c>
      <c r="F231" s="714"/>
      <c r="G231" s="640" t="s">
        <v>714</v>
      </c>
      <c r="H231" s="641">
        <v>1.6799999999999999E-2</v>
      </c>
      <c r="I231" s="642">
        <v>17.75</v>
      </c>
      <c r="J231" s="642">
        <v>0.28999999999999998</v>
      </c>
    </row>
    <row r="232" spans="1:10" ht="24" customHeight="1">
      <c r="A232" s="647" t="s">
        <v>732</v>
      </c>
      <c r="B232" s="648" t="s">
        <v>921</v>
      </c>
      <c r="C232" s="647" t="s">
        <v>23</v>
      </c>
      <c r="D232" s="647" t="s">
        <v>922</v>
      </c>
      <c r="E232" s="711" t="s">
        <v>735</v>
      </c>
      <c r="F232" s="711"/>
      <c r="G232" s="649" t="s">
        <v>265</v>
      </c>
      <c r="H232" s="650">
        <v>2.1000000000000001E-2</v>
      </c>
      <c r="I232" s="651">
        <v>2.98</v>
      </c>
      <c r="J232" s="651">
        <v>0.06</v>
      </c>
    </row>
    <row r="233" spans="1:10" ht="24" customHeight="1">
      <c r="A233" s="647" t="s">
        <v>732</v>
      </c>
      <c r="B233" s="648" t="s">
        <v>923</v>
      </c>
      <c r="C233" s="647" t="s">
        <v>23</v>
      </c>
      <c r="D233" s="647" t="s">
        <v>924</v>
      </c>
      <c r="E233" s="711" t="s">
        <v>735</v>
      </c>
      <c r="F233" s="711"/>
      <c r="G233" s="649" t="s">
        <v>265</v>
      </c>
      <c r="H233" s="650">
        <v>1</v>
      </c>
      <c r="I233" s="651">
        <v>25.84</v>
      </c>
      <c r="J233" s="651">
        <v>25.84</v>
      </c>
    </row>
    <row r="234" spans="1:10" ht="25.5">
      <c r="A234" s="643"/>
      <c r="B234" s="643"/>
      <c r="C234" s="643"/>
      <c r="D234" s="643"/>
      <c r="E234" s="643" t="s">
        <v>717</v>
      </c>
      <c r="F234" s="644">
        <v>0.39</v>
      </c>
      <c r="G234" s="643" t="s">
        <v>718</v>
      </c>
      <c r="H234" s="644">
        <v>0</v>
      </c>
      <c r="I234" s="643" t="s">
        <v>719</v>
      </c>
      <c r="J234" s="644">
        <v>0.39</v>
      </c>
    </row>
    <row r="235" spans="1:10" ht="15.75" thickBot="1">
      <c r="A235" s="643"/>
      <c r="B235" s="643"/>
      <c r="C235" s="643"/>
      <c r="D235" s="643"/>
      <c r="E235" s="643" t="s">
        <v>720</v>
      </c>
      <c r="F235" s="644">
        <v>7.86</v>
      </c>
      <c r="G235" s="643"/>
      <c r="H235" s="712" t="s">
        <v>721</v>
      </c>
      <c r="I235" s="712"/>
      <c r="J235" s="644">
        <v>34.270000000000003</v>
      </c>
    </row>
    <row r="236" spans="1:10" ht="0.95" customHeight="1" thickTop="1">
      <c r="A236" s="646"/>
      <c r="B236" s="646"/>
      <c r="C236" s="646"/>
      <c r="D236" s="646"/>
      <c r="E236" s="646"/>
      <c r="F236" s="646"/>
      <c r="G236" s="646"/>
      <c r="H236" s="646"/>
      <c r="I236" s="646"/>
      <c r="J236" s="646"/>
    </row>
    <row r="237" spans="1:10" ht="18" customHeight="1">
      <c r="A237" s="628" t="s">
        <v>925</v>
      </c>
      <c r="B237" s="629" t="s">
        <v>699</v>
      </c>
      <c r="C237" s="628" t="s">
        <v>700</v>
      </c>
      <c r="D237" s="628" t="s">
        <v>701</v>
      </c>
      <c r="E237" s="713" t="s">
        <v>702</v>
      </c>
      <c r="F237" s="713"/>
      <c r="G237" s="630" t="s">
        <v>703</v>
      </c>
      <c r="H237" s="629" t="s">
        <v>704</v>
      </c>
      <c r="I237" s="629" t="s">
        <v>705</v>
      </c>
      <c r="J237" s="629" t="s">
        <v>77</v>
      </c>
    </row>
    <row r="238" spans="1:10" ht="24" customHeight="1">
      <c r="A238" s="631" t="s">
        <v>706</v>
      </c>
      <c r="B238" s="632" t="s">
        <v>926</v>
      </c>
      <c r="C238" s="631" t="s">
        <v>708</v>
      </c>
      <c r="D238" s="631" t="s">
        <v>927</v>
      </c>
      <c r="E238" s="710" t="s">
        <v>724</v>
      </c>
      <c r="F238" s="710"/>
      <c r="G238" s="634" t="s">
        <v>691</v>
      </c>
      <c r="H238" s="635">
        <v>1</v>
      </c>
      <c r="I238" s="636">
        <f>SUM(J239:J241)</f>
        <v>45.47</v>
      </c>
      <c r="J238" s="636">
        <f>I238</f>
        <v>45.47</v>
      </c>
    </row>
    <row r="239" spans="1:10" ht="24" customHeight="1">
      <c r="A239" s="637" t="s">
        <v>710</v>
      </c>
      <c r="B239" s="638" t="s">
        <v>914</v>
      </c>
      <c r="C239" s="637" t="s">
        <v>23</v>
      </c>
      <c r="D239" s="637" t="s">
        <v>915</v>
      </c>
      <c r="E239" s="714" t="s">
        <v>713</v>
      </c>
      <c r="F239" s="714"/>
      <c r="G239" s="640" t="s">
        <v>714</v>
      </c>
      <c r="H239" s="641">
        <v>0.3</v>
      </c>
      <c r="I239" s="642">
        <v>17.75</v>
      </c>
      <c r="J239" s="642">
        <f>ROUND(H239*I239,2)</f>
        <v>5.33</v>
      </c>
    </row>
    <row r="240" spans="1:10" ht="24" customHeight="1">
      <c r="A240" s="637" t="s">
        <v>710</v>
      </c>
      <c r="B240" s="638" t="s">
        <v>727</v>
      </c>
      <c r="C240" s="637" t="s">
        <v>23</v>
      </c>
      <c r="D240" s="637" t="s">
        <v>728</v>
      </c>
      <c r="E240" s="714" t="s">
        <v>713</v>
      </c>
      <c r="F240" s="714"/>
      <c r="G240" s="640" t="s">
        <v>714</v>
      </c>
      <c r="H240" s="641">
        <v>0.3</v>
      </c>
      <c r="I240" s="642">
        <v>13.94</v>
      </c>
      <c r="J240" s="642">
        <f t="shared" ref="J240:J241" si="1">ROUND(H240*I240,2)</f>
        <v>4.18</v>
      </c>
    </row>
    <row r="241" spans="1:10" ht="60" customHeight="1">
      <c r="A241" s="637" t="s">
        <v>710</v>
      </c>
      <c r="B241" s="638" t="s">
        <v>928</v>
      </c>
      <c r="C241" s="637" t="s">
        <v>23</v>
      </c>
      <c r="D241" s="637" t="s">
        <v>929</v>
      </c>
      <c r="E241" s="714" t="s">
        <v>755</v>
      </c>
      <c r="F241" s="714"/>
      <c r="G241" s="640" t="s">
        <v>367</v>
      </c>
      <c r="H241" s="641">
        <v>0.223</v>
      </c>
      <c r="I241" s="642">
        <v>161.25</v>
      </c>
      <c r="J241" s="642">
        <f t="shared" si="1"/>
        <v>35.96</v>
      </c>
    </row>
    <row r="242" spans="1:10" ht="25.5">
      <c r="A242" s="643"/>
      <c r="B242" s="643"/>
      <c r="C242" s="643"/>
      <c r="D242" s="643"/>
      <c r="E242" s="643" t="s">
        <v>717</v>
      </c>
      <c r="F242" s="644">
        <v>9.9</v>
      </c>
      <c r="G242" s="643" t="s">
        <v>718</v>
      </c>
      <c r="H242" s="644">
        <v>0</v>
      </c>
      <c r="I242" s="643" t="s">
        <v>719</v>
      </c>
      <c r="J242" s="644">
        <v>9.9</v>
      </c>
    </row>
    <row r="243" spans="1:10" ht="15.75" thickBot="1">
      <c r="A243" s="643"/>
      <c r="B243" s="643"/>
      <c r="C243" s="643"/>
      <c r="D243" s="643"/>
      <c r="E243" s="643" t="s">
        <v>720</v>
      </c>
      <c r="F243" s="644">
        <f>ROUND(J238*0.2977,2)</f>
        <v>13.54</v>
      </c>
      <c r="G243" s="643"/>
      <c r="H243" s="712" t="s">
        <v>721</v>
      </c>
      <c r="I243" s="712"/>
      <c r="J243" s="644">
        <f>J238+F243</f>
        <v>59.01</v>
      </c>
    </row>
    <row r="244" spans="1:10" ht="0.95" customHeight="1" thickTop="1">
      <c r="A244" s="646"/>
      <c r="B244" s="646"/>
      <c r="C244" s="646"/>
      <c r="D244" s="646"/>
      <c r="E244" s="646"/>
      <c r="F244" s="646"/>
      <c r="G244" s="646"/>
      <c r="H244" s="646"/>
      <c r="I244" s="646"/>
      <c r="J244" s="646"/>
    </row>
    <row r="245" spans="1:10" ht="18" customHeight="1">
      <c r="A245" s="628" t="s">
        <v>930</v>
      </c>
      <c r="B245" s="629" t="s">
        <v>699</v>
      </c>
      <c r="C245" s="628" t="s">
        <v>700</v>
      </c>
      <c r="D245" s="628" t="s">
        <v>701</v>
      </c>
      <c r="E245" s="713" t="s">
        <v>702</v>
      </c>
      <c r="F245" s="713"/>
      <c r="G245" s="630" t="s">
        <v>703</v>
      </c>
      <c r="H245" s="629" t="s">
        <v>704</v>
      </c>
      <c r="I245" s="629" t="s">
        <v>705</v>
      </c>
      <c r="J245" s="629" t="s">
        <v>77</v>
      </c>
    </row>
    <row r="246" spans="1:10" ht="24" customHeight="1">
      <c r="A246" s="631" t="s">
        <v>706</v>
      </c>
      <c r="B246" s="632" t="s">
        <v>931</v>
      </c>
      <c r="C246" s="631" t="s">
        <v>708</v>
      </c>
      <c r="D246" s="631" t="s">
        <v>932</v>
      </c>
      <c r="E246" s="710" t="s">
        <v>911</v>
      </c>
      <c r="F246" s="710"/>
      <c r="G246" s="634" t="s">
        <v>691</v>
      </c>
      <c r="H246" s="635">
        <v>1</v>
      </c>
      <c r="I246" s="636">
        <f>SUM(J247:J254)</f>
        <v>2126.85</v>
      </c>
      <c r="J246" s="636">
        <f>I246</f>
        <v>2126.85</v>
      </c>
    </row>
    <row r="247" spans="1:10" ht="24" customHeight="1">
      <c r="A247" s="637" t="s">
        <v>710</v>
      </c>
      <c r="B247" s="638" t="s">
        <v>914</v>
      </c>
      <c r="C247" s="637" t="s">
        <v>23</v>
      </c>
      <c r="D247" s="637" t="s">
        <v>915</v>
      </c>
      <c r="E247" s="714" t="s">
        <v>713</v>
      </c>
      <c r="F247" s="714"/>
      <c r="G247" s="640" t="s">
        <v>714</v>
      </c>
      <c r="H247" s="641">
        <v>1.2</v>
      </c>
      <c r="I247" s="642">
        <v>17.75</v>
      </c>
      <c r="J247" s="642">
        <f>ROUND(H247*I247,2)</f>
        <v>21.3</v>
      </c>
    </row>
    <row r="248" spans="1:10" ht="24" customHeight="1">
      <c r="A248" s="637" t="s">
        <v>710</v>
      </c>
      <c r="B248" s="638" t="s">
        <v>727</v>
      </c>
      <c r="C248" s="637" t="s">
        <v>23</v>
      </c>
      <c r="D248" s="637" t="s">
        <v>728</v>
      </c>
      <c r="E248" s="714" t="s">
        <v>713</v>
      </c>
      <c r="F248" s="714"/>
      <c r="G248" s="640" t="s">
        <v>714</v>
      </c>
      <c r="H248" s="641">
        <v>1.2</v>
      </c>
      <c r="I248" s="642">
        <v>13.94</v>
      </c>
      <c r="J248" s="642">
        <f t="shared" ref="J248:J251" si="2">ROUND(H248*I248,2)</f>
        <v>16.73</v>
      </c>
    </row>
    <row r="249" spans="1:10" ht="24" customHeight="1">
      <c r="A249" s="637" t="s">
        <v>710</v>
      </c>
      <c r="B249" s="638" t="s">
        <v>933</v>
      </c>
      <c r="C249" s="637" t="s">
        <v>23</v>
      </c>
      <c r="D249" s="637" t="s">
        <v>934</v>
      </c>
      <c r="E249" s="714" t="s">
        <v>713</v>
      </c>
      <c r="F249" s="714"/>
      <c r="G249" s="640" t="s">
        <v>714</v>
      </c>
      <c r="H249" s="641">
        <v>0.3</v>
      </c>
      <c r="I249" s="642">
        <v>17.5</v>
      </c>
      <c r="J249" s="642">
        <f t="shared" si="2"/>
        <v>5.25</v>
      </c>
    </row>
    <row r="250" spans="1:10" ht="24" customHeight="1">
      <c r="A250" s="637" t="s">
        <v>710</v>
      </c>
      <c r="B250" s="638" t="s">
        <v>935</v>
      </c>
      <c r="C250" s="637" t="s">
        <v>23</v>
      </c>
      <c r="D250" s="637" t="s">
        <v>936</v>
      </c>
      <c r="E250" s="714" t="s">
        <v>713</v>
      </c>
      <c r="F250" s="714"/>
      <c r="G250" s="640" t="s">
        <v>714</v>
      </c>
      <c r="H250" s="641">
        <v>0.3</v>
      </c>
      <c r="I250" s="642">
        <v>18.16</v>
      </c>
      <c r="J250" s="642">
        <f t="shared" si="2"/>
        <v>5.45</v>
      </c>
    </row>
    <row r="251" spans="1:10" ht="60" customHeight="1">
      <c r="A251" s="637" t="s">
        <v>710</v>
      </c>
      <c r="B251" s="638" t="s">
        <v>928</v>
      </c>
      <c r="C251" s="637" t="s">
        <v>23</v>
      </c>
      <c r="D251" s="637" t="s">
        <v>929</v>
      </c>
      <c r="E251" s="714" t="s">
        <v>755</v>
      </c>
      <c r="F251" s="714"/>
      <c r="G251" s="640" t="s">
        <v>367</v>
      </c>
      <c r="H251" s="641">
        <v>0.223</v>
      </c>
      <c r="I251" s="642">
        <v>161.25</v>
      </c>
      <c r="J251" s="642">
        <f t="shared" si="2"/>
        <v>35.96</v>
      </c>
    </row>
    <row r="252" spans="1:10" ht="24" customHeight="1">
      <c r="A252" s="647" t="s">
        <v>732</v>
      </c>
      <c r="B252" s="648" t="s">
        <v>937</v>
      </c>
      <c r="C252" s="647" t="s">
        <v>23</v>
      </c>
      <c r="D252" s="647" t="s">
        <v>938</v>
      </c>
      <c r="E252" s="711" t="s">
        <v>735</v>
      </c>
      <c r="F252" s="711"/>
      <c r="G252" s="649" t="s">
        <v>265</v>
      </c>
      <c r="H252" s="650">
        <v>2</v>
      </c>
      <c r="I252" s="651">
        <v>846.63</v>
      </c>
      <c r="J252" s="651">
        <f>ROUND(H252*I252,2)</f>
        <v>1693.26</v>
      </c>
    </row>
    <row r="253" spans="1:10" ht="36" customHeight="1">
      <c r="A253" s="647" t="s">
        <v>732</v>
      </c>
      <c r="B253" s="648" t="s">
        <v>939</v>
      </c>
      <c r="C253" s="647" t="s">
        <v>23</v>
      </c>
      <c r="D253" s="647" t="s">
        <v>940</v>
      </c>
      <c r="E253" s="711" t="s">
        <v>735</v>
      </c>
      <c r="F253" s="711"/>
      <c r="G253" s="649" t="s">
        <v>519</v>
      </c>
      <c r="H253" s="650">
        <v>5.6</v>
      </c>
      <c r="I253" s="651">
        <v>59.41</v>
      </c>
      <c r="J253" s="651">
        <f t="shared" ref="J253:J254" si="3">ROUND(H253*I253,2)</f>
        <v>332.7</v>
      </c>
    </row>
    <row r="254" spans="1:10" ht="24" customHeight="1">
      <c r="A254" s="647" t="s">
        <v>732</v>
      </c>
      <c r="B254" s="648" t="s">
        <v>941</v>
      </c>
      <c r="C254" s="647" t="s">
        <v>23</v>
      </c>
      <c r="D254" s="647" t="s">
        <v>942</v>
      </c>
      <c r="E254" s="711" t="s">
        <v>735</v>
      </c>
      <c r="F254" s="711"/>
      <c r="G254" s="649" t="s">
        <v>742</v>
      </c>
      <c r="H254" s="650">
        <v>0.6</v>
      </c>
      <c r="I254" s="651">
        <v>27</v>
      </c>
      <c r="J254" s="651">
        <f t="shared" si="3"/>
        <v>16.2</v>
      </c>
    </row>
    <row r="255" spans="1:10" ht="25.5">
      <c r="A255" s="643"/>
      <c r="B255" s="643"/>
      <c r="C255" s="643"/>
      <c r="D255" s="643"/>
      <c r="E255" s="643" t="s">
        <v>717</v>
      </c>
      <c r="F255" s="644">
        <v>39.93</v>
      </c>
      <c r="G255" s="643" t="s">
        <v>718</v>
      </c>
      <c r="H255" s="644">
        <v>0</v>
      </c>
      <c r="I255" s="643" t="s">
        <v>719</v>
      </c>
      <c r="J255" s="644">
        <v>39.93</v>
      </c>
    </row>
    <row r="256" spans="1:10" ht="15.75" thickBot="1">
      <c r="A256" s="643"/>
      <c r="B256" s="643"/>
      <c r="C256" s="643"/>
      <c r="D256" s="643"/>
      <c r="E256" s="643" t="s">
        <v>720</v>
      </c>
      <c r="F256" s="644">
        <f>ROUND(J246*0.2977,2)</f>
        <v>633.16</v>
      </c>
      <c r="G256" s="643"/>
      <c r="H256" s="712" t="s">
        <v>721</v>
      </c>
      <c r="I256" s="712"/>
      <c r="J256" s="644">
        <f>J246+F256</f>
        <v>2760.01</v>
      </c>
    </row>
    <row r="257" spans="1:10" ht="0.95" customHeight="1" thickTop="1">
      <c r="A257" s="646"/>
      <c r="B257" s="646"/>
      <c r="C257" s="646"/>
      <c r="D257" s="646"/>
      <c r="E257" s="646"/>
      <c r="F257" s="646"/>
      <c r="G257" s="646"/>
      <c r="H257" s="646"/>
      <c r="I257" s="646"/>
      <c r="J257" s="646"/>
    </row>
    <row r="258" spans="1:10" ht="18" customHeight="1">
      <c r="A258" s="628" t="s">
        <v>943</v>
      </c>
      <c r="B258" s="629" t="s">
        <v>699</v>
      </c>
      <c r="C258" s="628" t="s">
        <v>700</v>
      </c>
      <c r="D258" s="628" t="s">
        <v>701</v>
      </c>
      <c r="E258" s="713" t="s">
        <v>702</v>
      </c>
      <c r="F258" s="713"/>
      <c r="G258" s="630" t="s">
        <v>703</v>
      </c>
      <c r="H258" s="629" t="s">
        <v>704</v>
      </c>
      <c r="I258" s="629" t="s">
        <v>705</v>
      </c>
      <c r="J258" s="629" t="s">
        <v>77</v>
      </c>
    </row>
    <row r="259" spans="1:10" ht="24" customHeight="1">
      <c r="A259" s="631" t="s">
        <v>706</v>
      </c>
      <c r="B259" s="632" t="s">
        <v>944</v>
      </c>
      <c r="C259" s="631" t="s">
        <v>708</v>
      </c>
      <c r="D259" s="631" t="s">
        <v>945</v>
      </c>
      <c r="E259" s="710" t="s">
        <v>911</v>
      </c>
      <c r="F259" s="710"/>
      <c r="G259" s="634" t="s">
        <v>519</v>
      </c>
      <c r="H259" s="635">
        <v>1</v>
      </c>
      <c r="I259" s="636">
        <v>15.5</v>
      </c>
      <c r="J259" s="636">
        <v>15.5</v>
      </c>
    </row>
    <row r="260" spans="1:10" ht="24" customHeight="1">
      <c r="A260" s="647" t="s">
        <v>732</v>
      </c>
      <c r="B260" s="648" t="s">
        <v>759</v>
      </c>
      <c r="C260" s="647" t="s">
        <v>708</v>
      </c>
      <c r="D260" s="647" t="s">
        <v>946</v>
      </c>
      <c r="E260" s="711" t="s">
        <v>735</v>
      </c>
      <c r="F260" s="711"/>
      <c r="G260" s="649" t="s">
        <v>519</v>
      </c>
      <c r="H260" s="650">
        <v>1</v>
      </c>
      <c r="I260" s="651">
        <v>15.5</v>
      </c>
      <c r="J260" s="651">
        <v>15.5</v>
      </c>
    </row>
    <row r="261" spans="1:10" ht="25.5">
      <c r="A261" s="643"/>
      <c r="B261" s="643"/>
      <c r="C261" s="643"/>
      <c r="D261" s="643"/>
      <c r="E261" s="643" t="s">
        <v>717</v>
      </c>
      <c r="F261" s="644">
        <v>0</v>
      </c>
      <c r="G261" s="643" t="s">
        <v>718</v>
      </c>
      <c r="H261" s="644">
        <v>0</v>
      </c>
      <c r="I261" s="643" t="s">
        <v>719</v>
      </c>
      <c r="J261" s="644">
        <v>0</v>
      </c>
    </row>
    <row r="262" spans="1:10" ht="15.75" thickBot="1">
      <c r="A262" s="643"/>
      <c r="B262" s="643"/>
      <c r="C262" s="643"/>
      <c r="D262" s="643"/>
      <c r="E262" s="643" t="s">
        <v>720</v>
      </c>
      <c r="F262" s="644">
        <v>4.6100000000000003</v>
      </c>
      <c r="G262" s="643"/>
      <c r="H262" s="712" t="s">
        <v>721</v>
      </c>
      <c r="I262" s="712"/>
      <c r="J262" s="644">
        <v>20.11</v>
      </c>
    </row>
    <row r="263" spans="1:10" ht="0.95" customHeight="1" thickTop="1">
      <c r="A263" s="646"/>
      <c r="B263" s="646"/>
      <c r="C263" s="646"/>
      <c r="D263" s="646"/>
      <c r="E263" s="646"/>
      <c r="F263" s="646"/>
      <c r="G263" s="646"/>
      <c r="H263" s="646"/>
      <c r="I263" s="646"/>
      <c r="J263" s="646"/>
    </row>
    <row r="264" spans="1:10" ht="18" customHeight="1">
      <c r="A264" s="628" t="s">
        <v>947</v>
      </c>
      <c r="B264" s="629" t="s">
        <v>699</v>
      </c>
      <c r="C264" s="628" t="s">
        <v>700</v>
      </c>
      <c r="D264" s="628" t="s">
        <v>701</v>
      </c>
      <c r="E264" s="713" t="s">
        <v>702</v>
      </c>
      <c r="F264" s="713"/>
      <c r="G264" s="630" t="s">
        <v>703</v>
      </c>
      <c r="H264" s="629" t="s">
        <v>704</v>
      </c>
      <c r="I264" s="629" t="s">
        <v>705</v>
      </c>
      <c r="J264" s="629" t="s">
        <v>77</v>
      </c>
    </row>
    <row r="265" spans="1:10" ht="24" customHeight="1">
      <c r="A265" s="631" t="s">
        <v>706</v>
      </c>
      <c r="B265" s="632" t="s">
        <v>948</v>
      </c>
      <c r="C265" s="631" t="s">
        <v>708</v>
      </c>
      <c r="D265" s="631" t="s">
        <v>949</v>
      </c>
      <c r="E265" s="710" t="s">
        <v>950</v>
      </c>
      <c r="F265" s="710"/>
      <c r="G265" s="634" t="s">
        <v>691</v>
      </c>
      <c r="H265" s="635">
        <v>1</v>
      </c>
      <c r="I265" s="636">
        <f>SUM(J266:J272)</f>
        <v>99.32</v>
      </c>
      <c r="J265" s="636">
        <f>I265</f>
        <v>99.32</v>
      </c>
    </row>
    <row r="266" spans="1:10" ht="36" customHeight="1">
      <c r="A266" s="637" t="s">
        <v>710</v>
      </c>
      <c r="B266" s="638" t="s">
        <v>951</v>
      </c>
      <c r="C266" s="637" t="s">
        <v>23</v>
      </c>
      <c r="D266" s="637" t="s">
        <v>952</v>
      </c>
      <c r="E266" s="714" t="s">
        <v>731</v>
      </c>
      <c r="F266" s="714"/>
      <c r="G266" s="640" t="s">
        <v>0</v>
      </c>
      <c r="H266" s="641">
        <v>0.30599999999999999</v>
      </c>
      <c r="I266" s="642">
        <v>85.39</v>
      </c>
      <c r="J266" s="642">
        <f>ROUND(H266*I266,2)</f>
        <v>26.13</v>
      </c>
    </row>
    <row r="267" spans="1:10" ht="36" customHeight="1">
      <c r="A267" s="637" t="s">
        <v>710</v>
      </c>
      <c r="B267" s="638" t="s">
        <v>953</v>
      </c>
      <c r="C267" s="637" t="s">
        <v>23</v>
      </c>
      <c r="D267" s="637" t="s">
        <v>954</v>
      </c>
      <c r="E267" s="714" t="s">
        <v>731</v>
      </c>
      <c r="F267" s="714"/>
      <c r="G267" s="640" t="s">
        <v>3</v>
      </c>
      <c r="H267" s="641">
        <v>3.7999999999999999E-2</v>
      </c>
      <c r="I267" s="642">
        <v>330.26</v>
      </c>
      <c r="J267" s="642">
        <f t="shared" ref="J267:J272" si="4">ROUND(H267*I267,2)</f>
        <v>12.55</v>
      </c>
    </row>
    <row r="268" spans="1:10" ht="24" customHeight="1">
      <c r="A268" s="637" t="s">
        <v>710</v>
      </c>
      <c r="B268" s="638" t="s">
        <v>955</v>
      </c>
      <c r="C268" s="637" t="s">
        <v>23</v>
      </c>
      <c r="D268" s="637" t="s">
        <v>956</v>
      </c>
      <c r="E268" s="714" t="s">
        <v>731</v>
      </c>
      <c r="F268" s="714"/>
      <c r="G268" s="640" t="s">
        <v>742</v>
      </c>
      <c r="H268" s="641">
        <v>0.77</v>
      </c>
      <c r="I268" s="642">
        <v>17.3</v>
      </c>
      <c r="J268" s="642">
        <f t="shared" si="4"/>
        <v>13.32</v>
      </c>
    </row>
    <row r="269" spans="1:10" ht="60" customHeight="1">
      <c r="A269" s="637" t="s">
        <v>710</v>
      </c>
      <c r="B269" s="638" t="s">
        <v>957</v>
      </c>
      <c r="C269" s="637" t="s">
        <v>23</v>
      </c>
      <c r="D269" s="637" t="s">
        <v>958</v>
      </c>
      <c r="E269" s="714" t="s">
        <v>959</v>
      </c>
      <c r="F269" s="714"/>
      <c r="G269" s="640" t="s">
        <v>0</v>
      </c>
      <c r="H269" s="641">
        <v>0.48</v>
      </c>
      <c r="I269" s="642">
        <v>64.099999999999994</v>
      </c>
      <c r="J269" s="642">
        <f t="shared" si="4"/>
        <v>30.77</v>
      </c>
    </row>
    <row r="270" spans="1:10" ht="60" customHeight="1">
      <c r="A270" s="637" t="s">
        <v>710</v>
      </c>
      <c r="B270" s="638" t="s">
        <v>960</v>
      </c>
      <c r="C270" s="637" t="s">
        <v>23</v>
      </c>
      <c r="D270" s="637" t="s">
        <v>961</v>
      </c>
      <c r="E270" s="714" t="s">
        <v>962</v>
      </c>
      <c r="F270" s="714"/>
      <c r="G270" s="640" t="s">
        <v>0</v>
      </c>
      <c r="H270" s="641">
        <v>0.36</v>
      </c>
      <c r="I270" s="642">
        <v>23.96</v>
      </c>
      <c r="J270" s="642">
        <f t="shared" si="4"/>
        <v>8.6300000000000008</v>
      </c>
    </row>
    <row r="271" spans="1:10" ht="24" customHeight="1">
      <c r="A271" s="637" t="s">
        <v>710</v>
      </c>
      <c r="B271" s="638" t="s">
        <v>963</v>
      </c>
      <c r="C271" s="637" t="s">
        <v>23</v>
      </c>
      <c r="D271" s="637" t="s">
        <v>964</v>
      </c>
      <c r="E271" s="714" t="s">
        <v>806</v>
      </c>
      <c r="F271" s="714"/>
      <c r="G271" s="640" t="s">
        <v>3</v>
      </c>
      <c r="H271" s="641">
        <v>0.125</v>
      </c>
      <c r="I271" s="642">
        <v>55.14</v>
      </c>
      <c r="J271" s="642">
        <f t="shared" si="4"/>
        <v>6.89</v>
      </c>
    </row>
    <row r="272" spans="1:10" ht="48" customHeight="1">
      <c r="A272" s="637" t="s">
        <v>710</v>
      </c>
      <c r="B272" s="638" t="s">
        <v>965</v>
      </c>
      <c r="C272" s="637" t="s">
        <v>23</v>
      </c>
      <c r="D272" s="637" t="s">
        <v>966</v>
      </c>
      <c r="E272" s="714" t="s">
        <v>962</v>
      </c>
      <c r="F272" s="714"/>
      <c r="G272" s="640" t="s">
        <v>0</v>
      </c>
      <c r="H272" s="641">
        <v>0.36</v>
      </c>
      <c r="I272" s="642">
        <v>2.86</v>
      </c>
      <c r="J272" s="642">
        <f t="shared" si="4"/>
        <v>1.03</v>
      </c>
    </row>
    <row r="273" spans="1:10" ht="25.5">
      <c r="A273" s="643"/>
      <c r="B273" s="643"/>
      <c r="C273" s="643"/>
      <c r="D273" s="643"/>
      <c r="E273" s="643" t="s">
        <v>717</v>
      </c>
      <c r="F273" s="644">
        <v>43.62</v>
      </c>
      <c r="G273" s="643" t="s">
        <v>718</v>
      </c>
      <c r="H273" s="644">
        <v>0</v>
      </c>
      <c r="I273" s="643" t="s">
        <v>719</v>
      </c>
      <c r="J273" s="644">
        <v>43.62</v>
      </c>
    </row>
    <row r="274" spans="1:10" ht="15.75" thickBot="1">
      <c r="A274" s="643"/>
      <c r="B274" s="643"/>
      <c r="C274" s="643"/>
      <c r="D274" s="643"/>
      <c r="E274" s="643" t="s">
        <v>720</v>
      </c>
      <c r="F274" s="644">
        <f>ROUND(J265*0.2977,2)</f>
        <v>29.57</v>
      </c>
      <c r="G274" s="643"/>
      <c r="H274" s="712" t="s">
        <v>721</v>
      </c>
      <c r="I274" s="712"/>
      <c r="J274" s="644">
        <f>J265+F274</f>
        <v>128.88999999999999</v>
      </c>
    </row>
    <row r="275" spans="1:10" ht="0.95" customHeight="1" thickTop="1">
      <c r="A275" s="646"/>
      <c r="B275" s="646"/>
      <c r="C275" s="646"/>
      <c r="D275" s="646"/>
      <c r="E275" s="646"/>
      <c r="F275" s="646"/>
      <c r="G275" s="646"/>
      <c r="H275" s="646"/>
      <c r="I275" s="646"/>
      <c r="J275" s="646"/>
    </row>
    <row r="276" spans="1:10" ht="18" customHeight="1">
      <c r="A276" s="628" t="s">
        <v>967</v>
      </c>
      <c r="B276" s="629" t="s">
        <v>699</v>
      </c>
      <c r="C276" s="628" t="s">
        <v>700</v>
      </c>
      <c r="D276" s="628" t="s">
        <v>701</v>
      </c>
      <c r="E276" s="713" t="s">
        <v>702</v>
      </c>
      <c r="F276" s="713"/>
      <c r="G276" s="630" t="s">
        <v>703</v>
      </c>
      <c r="H276" s="629" t="s">
        <v>704</v>
      </c>
      <c r="I276" s="629" t="s">
        <v>705</v>
      </c>
      <c r="J276" s="629" t="s">
        <v>77</v>
      </c>
    </row>
    <row r="277" spans="1:10" ht="24" customHeight="1">
      <c r="A277" s="631" t="s">
        <v>706</v>
      </c>
      <c r="B277" s="632" t="s">
        <v>968</v>
      </c>
      <c r="C277" s="631" t="s">
        <v>708</v>
      </c>
      <c r="D277" s="631" t="s">
        <v>969</v>
      </c>
      <c r="E277" s="710" t="s">
        <v>911</v>
      </c>
      <c r="F277" s="710"/>
      <c r="G277" s="634" t="s">
        <v>691</v>
      </c>
      <c r="H277" s="635">
        <v>1</v>
      </c>
      <c r="I277" s="636">
        <f>SUM(J278:J283)</f>
        <v>2510.69</v>
      </c>
      <c r="J277" s="636">
        <f>I277</f>
        <v>2510.69</v>
      </c>
    </row>
    <row r="278" spans="1:10" ht="24" customHeight="1">
      <c r="A278" s="637" t="s">
        <v>710</v>
      </c>
      <c r="B278" s="638" t="s">
        <v>914</v>
      </c>
      <c r="C278" s="637" t="s">
        <v>23</v>
      </c>
      <c r="D278" s="637" t="s">
        <v>915</v>
      </c>
      <c r="E278" s="714" t="s">
        <v>713</v>
      </c>
      <c r="F278" s="714"/>
      <c r="G278" s="640" t="s">
        <v>714</v>
      </c>
      <c r="H278" s="641">
        <v>2.0840000000000001</v>
      </c>
      <c r="I278" s="642">
        <v>17.75</v>
      </c>
      <c r="J278" s="642">
        <f>ROUND(H278*I278,2)</f>
        <v>36.99</v>
      </c>
    </row>
    <row r="279" spans="1:10" ht="24" customHeight="1">
      <c r="A279" s="637" t="s">
        <v>710</v>
      </c>
      <c r="B279" s="638" t="s">
        <v>727</v>
      </c>
      <c r="C279" s="637" t="s">
        <v>23</v>
      </c>
      <c r="D279" s="637" t="s">
        <v>728</v>
      </c>
      <c r="E279" s="714" t="s">
        <v>713</v>
      </c>
      <c r="F279" s="714"/>
      <c r="G279" s="640" t="s">
        <v>714</v>
      </c>
      <c r="H279" s="641">
        <v>0.64100000000000001</v>
      </c>
      <c r="I279" s="642">
        <v>13.94</v>
      </c>
      <c r="J279" s="642">
        <f t="shared" ref="J279:J280" si="5">ROUND(H279*I279,2)</f>
        <v>8.94</v>
      </c>
    </row>
    <row r="280" spans="1:10" ht="60" customHeight="1">
      <c r="A280" s="637" t="s">
        <v>710</v>
      </c>
      <c r="B280" s="638" t="s">
        <v>928</v>
      </c>
      <c r="C280" s="637" t="s">
        <v>23</v>
      </c>
      <c r="D280" s="637" t="s">
        <v>929</v>
      </c>
      <c r="E280" s="714" t="s">
        <v>755</v>
      </c>
      <c r="F280" s="714"/>
      <c r="G280" s="640" t="s">
        <v>367</v>
      </c>
      <c r="H280" s="641">
        <v>0.18</v>
      </c>
      <c r="I280" s="642">
        <v>161.25</v>
      </c>
      <c r="J280" s="642">
        <f t="shared" si="5"/>
        <v>29.03</v>
      </c>
    </row>
    <row r="281" spans="1:10" ht="24" customHeight="1">
      <c r="A281" s="647" t="s">
        <v>732</v>
      </c>
      <c r="B281" s="648" t="s">
        <v>970</v>
      </c>
      <c r="C281" s="647" t="s">
        <v>23</v>
      </c>
      <c r="D281" s="647" t="s">
        <v>971</v>
      </c>
      <c r="E281" s="711" t="s">
        <v>735</v>
      </c>
      <c r="F281" s="711"/>
      <c r="G281" s="649" t="s">
        <v>519</v>
      </c>
      <c r="H281" s="650">
        <v>9</v>
      </c>
      <c r="I281" s="651">
        <v>29.87</v>
      </c>
      <c r="J281" s="651">
        <f>ROUND(H281*I281,2)</f>
        <v>268.83</v>
      </c>
    </row>
    <row r="282" spans="1:10" ht="24" customHeight="1">
      <c r="A282" s="647" t="s">
        <v>732</v>
      </c>
      <c r="B282" s="648" t="s">
        <v>972</v>
      </c>
      <c r="C282" s="647" t="s">
        <v>23</v>
      </c>
      <c r="D282" s="647" t="s">
        <v>973</v>
      </c>
      <c r="E282" s="711" t="s">
        <v>735</v>
      </c>
      <c r="F282" s="711"/>
      <c r="G282" s="649" t="s">
        <v>265</v>
      </c>
      <c r="H282" s="650">
        <v>1</v>
      </c>
      <c r="I282" s="651">
        <v>1683.54</v>
      </c>
      <c r="J282" s="651">
        <f t="shared" ref="J282:J283" si="6">ROUND(H282*I282,2)</f>
        <v>1683.54</v>
      </c>
    </row>
    <row r="283" spans="1:10" ht="24" customHeight="1">
      <c r="A283" s="647" t="s">
        <v>732</v>
      </c>
      <c r="B283" s="648" t="s">
        <v>974</v>
      </c>
      <c r="C283" s="647" t="s">
        <v>23</v>
      </c>
      <c r="D283" s="647" t="s">
        <v>975</v>
      </c>
      <c r="E283" s="711" t="s">
        <v>735</v>
      </c>
      <c r="F283" s="711"/>
      <c r="G283" s="649" t="s">
        <v>265</v>
      </c>
      <c r="H283" s="650">
        <v>4</v>
      </c>
      <c r="I283" s="651">
        <v>120.84</v>
      </c>
      <c r="J283" s="651">
        <f t="shared" si="6"/>
        <v>483.36</v>
      </c>
    </row>
    <row r="284" spans="1:10" ht="25.5">
      <c r="A284" s="643"/>
      <c r="B284" s="643"/>
      <c r="C284" s="643"/>
      <c r="D284" s="643"/>
      <c r="E284" s="643" t="s">
        <v>717</v>
      </c>
      <c r="F284" s="644">
        <v>37.81</v>
      </c>
      <c r="G284" s="643" t="s">
        <v>718</v>
      </c>
      <c r="H284" s="644">
        <v>0</v>
      </c>
      <c r="I284" s="643" t="s">
        <v>719</v>
      </c>
      <c r="J284" s="644">
        <v>37.81</v>
      </c>
    </row>
    <row r="285" spans="1:10" ht="15.75" thickBot="1">
      <c r="A285" s="643"/>
      <c r="B285" s="643"/>
      <c r="C285" s="643"/>
      <c r="D285" s="643"/>
      <c r="E285" s="643" t="s">
        <v>720</v>
      </c>
      <c r="F285" s="644">
        <f>ROUND(J277*0.2977,2)</f>
        <v>747.43</v>
      </c>
      <c r="G285" s="643"/>
      <c r="H285" s="712" t="s">
        <v>721</v>
      </c>
      <c r="I285" s="712"/>
      <c r="J285" s="644">
        <f>J277+F285</f>
        <v>3258.12</v>
      </c>
    </row>
    <row r="286" spans="1:10" ht="0.95" customHeight="1" thickTop="1" thickBot="1">
      <c r="A286" s="646"/>
      <c r="B286" s="646"/>
      <c r="C286" s="646"/>
      <c r="D286" s="646"/>
      <c r="E286" s="646"/>
      <c r="F286" s="646"/>
      <c r="G286" s="646"/>
      <c r="H286" s="646"/>
      <c r="I286" s="646"/>
      <c r="J286" s="646"/>
    </row>
    <row r="287" spans="1:10" ht="0.95" customHeight="1" thickTop="1">
      <c r="A287" s="646"/>
      <c r="B287" s="646"/>
      <c r="C287" s="646"/>
      <c r="D287" s="646"/>
      <c r="E287" s="646"/>
      <c r="F287" s="646"/>
      <c r="G287" s="646"/>
      <c r="H287" s="646"/>
      <c r="I287" s="646"/>
      <c r="J287" s="646"/>
    </row>
    <row r="288" spans="1:10" ht="18" customHeight="1">
      <c r="A288" s="628" t="s">
        <v>978</v>
      </c>
      <c r="B288" s="629" t="s">
        <v>699</v>
      </c>
      <c r="C288" s="628" t="s">
        <v>700</v>
      </c>
      <c r="D288" s="628" t="s">
        <v>701</v>
      </c>
      <c r="E288" s="713" t="s">
        <v>702</v>
      </c>
      <c r="F288" s="713"/>
      <c r="G288" s="630" t="s">
        <v>703</v>
      </c>
      <c r="H288" s="629" t="s">
        <v>704</v>
      </c>
      <c r="I288" s="629" t="s">
        <v>705</v>
      </c>
      <c r="J288" s="629" t="s">
        <v>77</v>
      </c>
    </row>
    <row r="289" spans="1:10" ht="36" customHeight="1">
      <c r="A289" s="631" t="s">
        <v>706</v>
      </c>
      <c r="B289" s="632" t="s">
        <v>979</v>
      </c>
      <c r="C289" s="631" t="s">
        <v>23</v>
      </c>
      <c r="D289" s="631" t="s">
        <v>980</v>
      </c>
      <c r="E289" s="710" t="s">
        <v>746</v>
      </c>
      <c r="F289" s="710"/>
      <c r="G289" s="634" t="s">
        <v>0</v>
      </c>
      <c r="H289" s="635">
        <v>1</v>
      </c>
      <c r="I289" s="636">
        <v>47.34</v>
      </c>
      <c r="J289" s="636">
        <v>47.34</v>
      </c>
    </row>
    <row r="290" spans="1:10" ht="36" customHeight="1">
      <c r="A290" s="637" t="s">
        <v>710</v>
      </c>
      <c r="B290" s="638" t="s">
        <v>981</v>
      </c>
      <c r="C290" s="637" t="s">
        <v>23</v>
      </c>
      <c r="D290" s="637" t="s">
        <v>982</v>
      </c>
      <c r="E290" s="714" t="s">
        <v>755</v>
      </c>
      <c r="F290" s="714"/>
      <c r="G290" s="640" t="s">
        <v>367</v>
      </c>
      <c r="H290" s="641">
        <v>4.1000000000000003E-3</v>
      </c>
      <c r="I290" s="642">
        <v>8.4700000000000006</v>
      </c>
      <c r="J290" s="642">
        <v>0.03</v>
      </c>
    </row>
    <row r="291" spans="1:10" ht="48" customHeight="1">
      <c r="A291" s="637" t="s">
        <v>710</v>
      </c>
      <c r="B291" s="638" t="s">
        <v>983</v>
      </c>
      <c r="C291" s="637" t="s">
        <v>23</v>
      </c>
      <c r="D291" s="637" t="s">
        <v>984</v>
      </c>
      <c r="E291" s="714" t="s">
        <v>755</v>
      </c>
      <c r="F291" s="714"/>
      <c r="G291" s="640" t="s">
        <v>367</v>
      </c>
      <c r="H291" s="641">
        <v>4.8300000000000003E-2</v>
      </c>
      <c r="I291" s="642">
        <v>19.190000000000001</v>
      </c>
      <c r="J291" s="642">
        <v>0.92</v>
      </c>
    </row>
    <row r="292" spans="1:10" ht="36" customHeight="1">
      <c r="A292" s="637" t="s">
        <v>710</v>
      </c>
      <c r="B292" s="638" t="s">
        <v>985</v>
      </c>
      <c r="C292" s="637" t="s">
        <v>23</v>
      </c>
      <c r="D292" s="637" t="s">
        <v>986</v>
      </c>
      <c r="E292" s="714" t="s">
        <v>755</v>
      </c>
      <c r="F292" s="714"/>
      <c r="G292" s="640" t="s">
        <v>776</v>
      </c>
      <c r="H292" s="641">
        <v>0.19470000000000001</v>
      </c>
      <c r="I292" s="642">
        <v>0.53</v>
      </c>
      <c r="J292" s="642">
        <v>0.1</v>
      </c>
    </row>
    <row r="293" spans="1:10" ht="48" customHeight="1">
      <c r="A293" s="637" t="s">
        <v>710</v>
      </c>
      <c r="B293" s="638" t="s">
        <v>987</v>
      </c>
      <c r="C293" s="637" t="s">
        <v>23</v>
      </c>
      <c r="D293" s="637" t="s">
        <v>988</v>
      </c>
      <c r="E293" s="714" t="s">
        <v>755</v>
      </c>
      <c r="F293" s="714"/>
      <c r="G293" s="640" t="s">
        <v>776</v>
      </c>
      <c r="H293" s="641">
        <v>0.15040000000000001</v>
      </c>
      <c r="I293" s="642">
        <v>0.76</v>
      </c>
      <c r="J293" s="642">
        <v>0.11</v>
      </c>
    </row>
    <row r="294" spans="1:10" ht="24" customHeight="1">
      <c r="A294" s="637" t="s">
        <v>710</v>
      </c>
      <c r="B294" s="638" t="s">
        <v>989</v>
      </c>
      <c r="C294" s="637" t="s">
        <v>23</v>
      </c>
      <c r="D294" s="637" t="s">
        <v>990</v>
      </c>
      <c r="E294" s="714" t="s">
        <v>713</v>
      </c>
      <c r="F294" s="714"/>
      <c r="G294" s="640" t="s">
        <v>714</v>
      </c>
      <c r="H294" s="641">
        <v>0.39750000000000002</v>
      </c>
      <c r="I294" s="642">
        <v>17.5</v>
      </c>
      <c r="J294" s="642">
        <v>6.95</v>
      </c>
    </row>
    <row r="295" spans="1:10" ht="24" customHeight="1">
      <c r="A295" s="637" t="s">
        <v>710</v>
      </c>
      <c r="B295" s="638" t="s">
        <v>727</v>
      </c>
      <c r="C295" s="637" t="s">
        <v>23</v>
      </c>
      <c r="D295" s="637" t="s">
        <v>728</v>
      </c>
      <c r="E295" s="714" t="s">
        <v>713</v>
      </c>
      <c r="F295" s="714"/>
      <c r="G295" s="640" t="s">
        <v>714</v>
      </c>
      <c r="H295" s="641">
        <v>0.39750000000000002</v>
      </c>
      <c r="I295" s="642">
        <v>13.94</v>
      </c>
      <c r="J295" s="642">
        <v>5.54</v>
      </c>
    </row>
    <row r="296" spans="1:10" ht="24" customHeight="1">
      <c r="A296" s="647" t="s">
        <v>732</v>
      </c>
      <c r="B296" s="648" t="s">
        <v>886</v>
      </c>
      <c r="C296" s="647" t="s">
        <v>23</v>
      </c>
      <c r="D296" s="647" t="s">
        <v>887</v>
      </c>
      <c r="E296" s="711" t="s">
        <v>735</v>
      </c>
      <c r="F296" s="711"/>
      <c r="G296" s="649" t="s">
        <v>3</v>
      </c>
      <c r="H296" s="650">
        <v>5.6800000000000003E-2</v>
      </c>
      <c r="I296" s="651">
        <v>74</v>
      </c>
      <c r="J296" s="651">
        <v>4.2</v>
      </c>
    </row>
    <row r="297" spans="1:10" ht="48" customHeight="1">
      <c r="A297" s="647" t="s">
        <v>732</v>
      </c>
      <c r="B297" s="648" t="s">
        <v>991</v>
      </c>
      <c r="C297" s="647" t="s">
        <v>23</v>
      </c>
      <c r="D297" s="647" t="s">
        <v>992</v>
      </c>
      <c r="E297" s="711" t="s">
        <v>735</v>
      </c>
      <c r="F297" s="711"/>
      <c r="G297" s="649" t="s">
        <v>0</v>
      </c>
      <c r="H297" s="650">
        <v>1.0487</v>
      </c>
      <c r="I297" s="651">
        <v>27.7</v>
      </c>
      <c r="J297" s="651">
        <v>29.04</v>
      </c>
    </row>
    <row r="298" spans="1:10" ht="24" customHeight="1">
      <c r="A298" s="647" t="s">
        <v>732</v>
      </c>
      <c r="B298" s="648" t="s">
        <v>993</v>
      </c>
      <c r="C298" s="647" t="s">
        <v>23</v>
      </c>
      <c r="D298" s="647" t="s">
        <v>994</v>
      </c>
      <c r="E298" s="711" t="s">
        <v>735</v>
      </c>
      <c r="F298" s="711"/>
      <c r="G298" s="649" t="s">
        <v>3</v>
      </c>
      <c r="H298" s="650">
        <v>6.4999999999999997E-3</v>
      </c>
      <c r="I298" s="651">
        <v>70.47</v>
      </c>
      <c r="J298" s="651">
        <v>0.45</v>
      </c>
    </row>
    <row r="299" spans="1:10" ht="25.5">
      <c r="A299" s="643"/>
      <c r="B299" s="643"/>
      <c r="C299" s="643"/>
      <c r="D299" s="643"/>
      <c r="E299" s="643" t="s">
        <v>717</v>
      </c>
      <c r="F299" s="644">
        <v>9.5299999999999994</v>
      </c>
      <c r="G299" s="643" t="s">
        <v>718</v>
      </c>
      <c r="H299" s="644">
        <v>0</v>
      </c>
      <c r="I299" s="643" t="s">
        <v>719</v>
      </c>
      <c r="J299" s="644">
        <v>9.5299999999999994</v>
      </c>
    </row>
    <row r="300" spans="1:10" ht="15.75" thickBot="1">
      <c r="A300" s="643"/>
      <c r="B300" s="643"/>
      <c r="C300" s="643"/>
      <c r="D300" s="643"/>
      <c r="E300" s="643" t="s">
        <v>720</v>
      </c>
      <c r="F300" s="644">
        <v>14.09</v>
      </c>
      <c r="G300" s="643"/>
      <c r="H300" s="712" t="s">
        <v>721</v>
      </c>
      <c r="I300" s="712"/>
      <c r="J300" s="644">
        <v>61.43</v>
      </c>
    </row>
    <row r="301" spans="1:10" ht="0.95" customHeight="1" thickTop="1">
      <c r="A301" s="646"/>
      <c r="B301" s="646"/>
      <c r="C301" s="646"/>
      <c r="D301" s="646"/>
      <c r="E301" s="646"/>
      <c r="F301" s="646"/>
      <c r="G301" s="646"/>
      <c r="H301" s="646"/>
      <c r="I301" s="646"/>
      <c r="J301" s="646"/>
    </row>
    <row r="302" spans="1:10" ht="18" customHeight="1">
      <c r="A302" s="628" t="s">
        <v>995</v>
      </c>
      <c r="B302" s="629" t="s">
        <v>699</v>
      </c>
      <c r="C302" s="628" t="s">
        <v>700</v>
      </c>
      <c r="D302" s="628" t="s">
        <v>701</v>
      </c>
      <c r="E302" s="713" t="s">
        <v>702</v>
      </c>
      <c r="F302" s="713"/>
      <c r="G302" s="630" t="s">
        <v>703</v>
      </c>
      <c r="H302" s="629" t="s">
        <v>704</v>
      </c>
      <c r="I302" s="629" t="s">
        <v>705</v>
      </c>
      <c r="J302" s="629" t="s">
        <v>77</v>
      </c>
    </row>
    <row r="303" spans="1:10" ht="24" customHeight="1">
      <c r="A303" s="631" t="s">
        <v>706</v>
      </c>
      <c r="B303" s="632" t="s">
        <v>996</v>
      </c>
      <c r="C303" s="631" t="s">
        <v>23</v>
      </c>
      <c r="D303" s="631" t="s">
        <v>997</v>
      </c>
      <c r="E303" s="710" t="s">
        <v>746</v>
      </c>
      <c r="F303" s="710"/>
      <c r="G303" s="634" t="s">
        <v>0</v>
      </c>
      <c r="H303" s="635">
        <v>1</v>
      </c>
      <c r="I303" s="636">
        <v>3.16</v>
      </c>
      <c r="J303" s="636">
        <v>3.16</v>
      </c>
    </row>
    <row r="304" spans="1:10" ht="24" customHeight="1">
      <c r="A304" s="637" t="s">
        <v>710</v>
      </c>
      <c r="B304" s="638" t="s">
        <v>727</v>
      </c>
      <c r="C304" s="637" t="s">
        <v>23</v>
      </c>
      <c r="D304" s="637" t="s">
        <v>728</v>
      </c>
      <c r="E304" s="714" t="s">
        <v>713</v>
      </c>
      <c r="F304" s="714"/>
      <c r="G304" s="640" t="s">
        <v>714</v>
      </c>
      <c r="H304" s="641">
        <v>7.4999999999999997E-3</v>
      </c>
      <c r="I304" s="642">
        <v>13.94</v>
      </c>
      <c r="J304" s="642">
        <v>0.1</v>
      </c>
    </row>
    <row r="305" spans="1:10" ht="24" customHeight="1">
      <c r="A305" s="637" t="s">
        <v>710</v>
      </c>
      <c r="B305" s="638" t="s">
        <v>998</v>
      </c>
      <c r="C305" s="637" t="s">
        <v>23</v>
      </c>
      <c r="D305" s="637" t="s">
        <v>999</v>
      </c>
      <c r="E305" s="714" t="s">
        <v>713</v>
      </c>
      <c r="F305" s="714"/>
      <c r="G305" s="640" t="s">
        <v>714</v>
      </c>
      <c r="H305" s="641">
        <v>0.15</v>
      </c>
      <c r="I305" s="642">
        <v>18.600000000000001</v>
      </c>
      <c r="J305" s="642">
        <v>2.79</v>
      </c>
    </row>
    <row r="306" spans="1:10" ht="24" customHeight="1">
      <c r="A306" s="647" t="s">
        <v>732</v>
      </c>
      <c r="B306" s="648" t="s">
        <v>1000</v>
      </c>
      <c r="C306" s="647" t="s">
        <v>23</v>
      </c>
      <c r="D306" s="647" t="s">
        <v>1001</v>
      </c>
      <c r="E306" s="711" t="s">
        <v>735</v>
      </c>
      <c r="F306" s="711"/>
      <c r="G306" s="649" t="s">
        <v>742</v>
      </c>
      <c r="H306" s="650">
        <v>0.3</v>
      </c>
      <c r="I306" s="651">
        <v>0.92</v>
      </c>
      <c r="J306" s="651">
        <v>0.27</v>
      </c>
    </row>
    <row r="307" spans="1:10" ht="25.5">
      <c r="A307" s="643"/>
      <c r="B307" s="643"/>
      <c r="C307" s="643"/>
      <c r="D307" s="643"/>
      <c r="E307" s="643" t="s">
        <v>717</v>
      </c>
      <c r="F307" s="644">
        <v>2.13</v>
      </c>
      <c r="G307" s="643" t="s">
        <v>718</v>
      </c>
      <c r="H307" s="644">
        <v>0</v>
      </c>
      <c r="I307" s="643" t="s">
        <v>719</v>
      </c>
      <c r="J307" s="644">
        <v>2.13</v>
      </c>
    </row>
    <row r="308" spans="1:10" ht="15.75" thickBot="1">
      <c r="A308" s="643"/>
      <c r="B308" s="643"/>
      <c r="C308" s="643"/>
      <c r="D308" s="643"/>
      <c r="E308" s="643" t="s">
        <v>720</v>
      </c>
      <c r="F308" s="644">
        <v>0.94</v>
      </c>
      <c r="G308" s="643"/>
      <c r="H308" s="712" t="s">
        <v>721</v>
      </c>
      <c r="I308" s="712"/>
      <c r="J308" s="644">
        <v>4.0999999999999996</v>
      </c>
    </row>
    <row r="309" spans="1:10" ht="0.95" customHeight="1" thickTop="1">
      <c r="A309" s="646"/>
      <c r="B309" s="646"/>
      <c r="C309" s="646"/>
      <c r="D309" s="646"/>
      <c r="E309" s="646"/>
      <c r="F309" s="646"/>
      <c r="G309" s="646"/>
      <c r="H309" s="646"/>
      <c r="I309" s="646"/>
      <c r="J309" s="646"/>
    </row>
    <row r="310" spans="1:10" ht="18" customHeight="1">
      <c r="A310" s="628" t="s">
        <v>1002</v>
      </c>
      <c r="B310" s="629" t="s">
        <v>699</v>
      </c>
      <c r="C310" s="628" t="s">
        <v>700</v>
      </c>
      <c r="D310" s="628" t="s">
        <v>701</v>
      </c>
      <c r="E310" s="713" t="s">
        <v>702</v>
      </c>
      <c r="F310" s="713"/>
      <c r="G310" s="630" t="s">
        <v>703</v>
      </c>
      <c r="H310" s="629" t="s">
        <v>704</v>
      </c>
      <c r="I310" s="629" t="s">
        <v>705</v>
      </c>
      <c r="J310" s="629" t="s">
        <v>77</v>
      </c>
    </row>
    <row r="311" spans="1:10" ht="24" customHeight="1">
      <c r="A311" s="631" t="s">
        <v>706</v>
      </c>
      <c r="B311" s="632" t="s">
        <v>1003</v>
      </c>
      <c r="C311" s="631" t="s">
        <v>708</v>
      </c>
      <c r="D311" s="631" t="s">
        <v>554</v>
      </c>
      <c r="E311" s="710" t="s">
        <v>806</v>
      </c>
      <c r="F311" s="710"/>
      <c r="G311" s="634" t="s">
        <v>555</v>
      </c>
      <c r="H311" s="635">
        <v>1</v>
      </c>
      <c r="I311" s="636">
        <f>SUM(J312:J315)</f>
        <v>31.23</v>
      </c>
      <c r="J311" s="636">
        <f>I311</f>
        <v>31.23</v>
      </c>
    </row>
    <row r="312" spans="1:10" ht="36" customHeight="1">
      <c r="A312" s="637" t="s">
        <v>710</v>
      </c>
      <c r="B312" s="638" t="s">
        <v>1004</v>
      </c>
      <c r="C312" s="637" t="s">
        <v>23</v>
      </c>
      <c r="D312" s="637" t="s">
        <v>1005</v>
      </c>
      <c r="E312" s="714" t="s">
        <v>755</v>
      </c>
      <c r="F312" s="714"/>
      <c r="G312" s="640" t="s">
        <v>367</v>
      </c>
      <c r="H312" s="641">
        <v>0.27400000000000002</v>
      </c>
      <c r="I312" s="642">
        <v>21.65</v>
      </c>
      <c r="J312" s="642">
        <f>ROUND(H312*I312,2)</f>
        <v>5.93</v>
      </c>
    </row>
    <row r="313" spans="1:10" ht="36" customHeight="1">
      <c r="A313" s="637" t="s">
        <v>710</v>
      </c>
      <c r="B313" s="638" t="s">
        <v>1006</v>
      </c>
      <c r="C313" s="637" t="s">
        <v>23</v>
      </c>
      <c r="D313" s="637" t="s">
        <v>1007</v>
      </c>
      <c r="E313" s="714" t="s">
        <v>755</v>
      </c>
      <c r="F313" s="714"/>
      <c r="G313" s="640" t="s">
        <v>776</v>
      </c>
      <c r="H313" s="641">
        <v>0.254</v>
      </c>
      <c r="I313" s="642">
        <v>15.44</v>
      </c>
      <c r="J313" s="642">
        <f t="shared" ref="J313:J314" si="7">ROUND(H313*I313,2)</f>
        <v>3.92</v>
      </c>
    </row>
    <row r="314" spans="1:10" ht="24" customHeight="1">
      <c r="A314" s="637" t="s">
        <v>710</v>
      </c>
      <c r="B314" s="638" t="s">
        <v>727</v>
      </c>
      <c r="C314" s="637" t="s">
        <v>23</v>
      </c>
      <c r="D314" s="637" t="s">
        <v>728</v>
      </c>
      <c r="E314" s="714" t="s">
        <v>713</v>
      </c>
      <c r="F314" s="714"/>
      <c r="G314" s="640" t="s">
        <v>714</v>
      </c>
      <c r="H314" s="641">
        <v>0.65900000000000003</v>
      </c>
      <c r="I314" s="642">
        <v>13.94</v>
      </c>
      <c r="J314" s="642">
        <f t="shared" si="7"/>
        <v>9.19</v>
      </c>
    </row>
    <row r="315" spans="1:10" ht="24" customHeight="1">
      <c r="A315" s="647" t="s">
        <v>732</v>
      </c>
      <c r="B315" s="648" t="s">
        <v>1008</v>
      </c>
      <c r="C315" s="647" t="s">
        <v>23</v>
      </c>
      <c r="D315" s="647" t="s">
        <v>1009</v>
      </c>
      <c r="E315" s="711" t="s">
        <v>735</v>
      </c>
      <c r="F315" s="711"/>
      <c r="G315" s="649" t="s">
        <v>3</v>
      </c>
      <c r="H315" s="650">
        <v>1.25</v>
      </c>
      <c r="I315" s="651">
        <v>9.75</v>
      </c>
      <c r="J315" s="651">
        <f>ROUND(H315*I315,2)</f>
        <v>12.19</v>
      </c>
    </row>
    <row r="316" spans="1:10" ht="25.5">
      <c r="A316" s="643"/>
      <c r="B316" s="643"/>
      <c r="C316" s="643"/>
      <c r="D316" s="643"/>
      <c r="E316" s="643" t="s">
        <v>717</v>
      </c>
      <c r="F316" s="644">
        <v>12.96</v>
      </c>
      <c r="G316" s="643" t="s">
        <v>718</v>
      </c>
      <c r="H316" s="644">
        <v>0</v>
      </c>
      <c r="I316" s="643" t="s">
        <v>719</v>
      </c>
      <c r="J316" s="644">
        <v>12.96</v>
      </c>
    </row>
    <row r="317" spans="1:10" ht="15.75" thickBot="1">
      <c r="A317" s="643"/>
      <c r="B317" s="643"/>
      <c r="C317" s="643"/>
      <c r="D317" s="643"/>
      <c r="E317" s="643" t="s">
        <v>720</v>
      </c>
      <c r="F317" s="644">
        <f>ROUND(J311*0.2977,2)</f>
        <v>9.3000000000000007</v>
      </c>
      <c r="G317" s="643"/>
      <c r="H317" s="712" t="s">
        <v>721</v>
      </c>
      <c r="I317" s="712"/>
      <c r="J317" s="644">
        <f>J311+F317</f>
        <v>40.53</v>
      </c>
    </row>
    <row r="318" spans="1:10" ht="0.95" customHeight="1" thickTop="1">
      <c r="A318" s="646"/>
      <c r="B318" s="646"/>
      <c r="C318" s="646"/>
      <c r="D318" s="646"/>
      <c r="E318" s="646"/>
      <c r="F318" s="646"/>
      <c r="G318" s="646"/>
      <c r="H318" s="646"/>
      <c r="I318" s="646"/>
      <c r="J318" s="646"/>
    </row>
    <row r="319" spans="1:10" ht="18" customHeight="1">
      <c r="A319" s="628" t="s">
        <v>1010</v>
      </c>
      <c r="B319" s="629" t="s">
        <v>699</v>
      </c>
      <c r="C319" s="628" t="s">
        <v>700</v>
      </c>
      <c r="D319" s="628" t="s">
        <v>701</v>
      </c>
      <c r="E319" s="713" t="s">
        <v>702</v>
      </c>
      <c r="F319" s="713"/>
      <c r="G319" s="630" t="s">
        <v>703</v>
      </c>
      <c r="H319" s="629" t="s">
        <v>704</v>
      </c>
      <c r="I319" s="629" t="s">
        <v>705</v>
      </c>
      <c r="J319" s="629" t="s">
        <v>77</v>
      </c>
    </row>
    <row r="320" spans="1:10" ht="24" customHeight="1">
      <c r="A320" s="631" t="s">
        <v>706</v>
      </c>
      <c r="B320" s="632" t="s">
        <v>1011</v>
      </c>
      <c r="C320" s="631" t="s">
        <v>708</v>
      </c>
      <c r="D320" s="631" t="s">
        <v>1012</v>
      </c>
      <c r="E320" s="710" t="s">
        <v>1013</v>
      </c>
      <c r="F320" s="710"/>
      <c r="G320" s="634" t="s">
        <v>691</v>
      </c>
      <c r="H320" s="635">
        <v>1</v>
      </c>
      <c r="I320" s="636">
        <f>SUM(J321:J322)</f>
        <v>852.59</v>
      </c>
      <c r="J320" s="636">
        <f>I320</f>
        <v>852.59</v>
      </c>
    </row>
    <row r="321" spans="1:10" ht="24" customHeight="1">
      <c r="A321" s="637" t="s">
        <v>710</v>
      </c>
      <c r="B321" s="638" t="s">
        <v>727</v>
      </c>
      <c r="C321" s="637" t="s">
        <v>23</v>
      </c>
      <c r="D321" s="637" t="s">
        <v>728</v>
      </c>
      <c r="E321" s="714" t="s">
        <v>713</v>
      </c>
      <c r="F321" s="714"/>
      <c r="G321" s="640" t="s">
        <v>714</v>
      </c>
      <c r="H321" s="641">
        <v>0.26750000000000002</v>
      </c>
      <c r="I321" s="642">
        <v>13.94</v>
      </c>
      <c r="J321" s="642">
        <f>ROUND(H321*I321,2)</f>
        <v>3.73</v>
      </c>
    </row>
    <row r="322" spans="1:10" ht="24" customHeight="1">
      <c r="A322" s="647" t="s">
        <v>732</v>
      </c>
      <c r="B322" s="648" t="s">
        <v>931</v>
      </c>
      <c r="C322" s="647" t="s">
        <v>708</v>
      </c>
      <c r="D322" s="647" t="s">
        <v>1014</v>
      </c>
      <c r="E322" s="711" t="s">
        <v>735</v>
      </c>
      <c r="F322" s="711"/>
      <c r="G322" s="649" t="s">
        <v>691</v>
      </c>
      <c r="H322" s="650">
        <v>1</v>
      </c>
      <c r="I322" s="651">
        <v>848.86</v>
      </c>
      <c r="J322" s="651">
        <f>ROUND(H322*I322,2)</f>
        <v>848.86</v>
      </c>
    </row>
    <row r="323" spans="1:10" ht="25.5">
      <c r="A323" s="643"/>
      <c r="B323" s="643"/>
      <c r="C323" s="643"/>
      <c r="D323" s="643"/>
      <c r="E323" s="643" t="s">
        <v>717</v>
      </c>
      <c r="F323" s="644">
        <v>2.74</v>
      </c>
      <c r="G323" s="643" t="s">
        <v>718</v>
      </c>
      <c r="H323" s="644">
        <v>0</v>
      </c>
      <c r="I323" s="643" t="s">
        <v>719</v>
      </c>
      <c r="J323" s="644">
        <v>2.74</v>
      </c>
    </row>
    <row r="324" spans="1:10" ht="15.75" thickBot="1">
      <c r="A324" s="643"/>
      <c r="B324" s="643"/>
      <c r="C324" s="643"/>
      <c r="D324" s="643"/>
      <c r="E324" s="643" t="s">
        <v>720</v>
      </c>
      <c r="F324" s="644">
        <f>ROUND(J320*0.2977,2)</f>
        <v>253.82</v>
      </c>
      <c r="G324" s="643"/>
      <c r="H324" s="712" t="s">
        <v>721</v>
      </c>
      <c r="I324" s="712"/>
      <c r="J324" s="644">
        <f>J320+F324</f>
        <v>1106.4100000000001</v>
      </c>
    </row>
    <row r="325" spans="1:10" ht="0.95" customHeight="1" thickTop="1">
      <c r="A325" s="646"/>
      <c r="B325" s="646"/>
      <c r="C325" s="646"/>
      <c r="D325" s="646"/>
      <c r="E325" s="646"/>
      <c r="F325" s="646"/>
      <c r="G325" s="646"/>
      <c r="H325" s="646"/>
      <c r="I325" s="646"/>
      <c r="J325" s="646"/>
    </row>
    <row r="326" spans="1:10" ht="18" customHeight="1">
      <c r="A326" s="628" t="s">
        <v>1015</v>
      </c>
      <c r="B326" s="629" t="s">
        <v>699</v>
      </c>
      <c r="C326" s="628" t="s">
        <v>700</v>
      </c>
      <c r="D326" s="628" t="s">
        <v>701</v>
      </c>
      <c r="E326" s="713" t="s">
        <v>702</v>
      </c>
      <c r="F326" s="713"/>
      <c r="G326" s="630" t="s">
        <v>703</v>
      </c>
      <c r="H326" s="629" t="s">
        <v>704</v>
      </c>
      <c r="I326" s="629" t="s">
        <v>705</v>
      </c>
      <c r="J326" s="629" t="s">
        <v>77</v>
      </c>
    </row>
    <row r="327" spans="1:10" ht="24" customHeight="1">
      <c r="A327" s="631" t="s">
        <v>706</v>
      </c>
      <c r="B327" s="632" t="s">
        <v>1016</v>
      </c>
      <c r="C327" s="631" t="s">
        <v>708</v>
      </c>
      <c r="D327" s="631" t="s">
        <v>1017</v>
      </c>
      <c r="E327" s="710" t="s">
        <v>911</v>
      </c>
      <c r="F327" s="710"/>
      <c r="G327" s="634" t="s">
        <v>691</v>
      </c>
      <c r="H327" s="635">
        <v>1</v>
      </c>
      <c r="I327" s="636">
        <v>22720.16</v>
      </c>
      <c r="J327" s="636">
        <v>22720.16</v>
      </c>
    </row>
    <row r="328" spans="1:10" ht="24" customHeight="1">
      <c r="A328" s="647" t="s">
        <v>732</v>
      </c>
      <c r="B328" s="648" t="s">
        <v>1018</v>
      </c>
      <c r="C328" s="647" t="s">
        <v>708</v>
      </c>
      <c r="D328" s="647" t="s">
        <v>1017</v>
      </c>
      <c r="E328" s="711" t="s">
        <v>735</v>
      </c>
      <c r="F328" s="711"/>
      <c r="G328" s="649" t="s">
        <v>691</v>
      </c>
      <c r="H328" s="650">
        <v>1</v>
      </c>
      <c r="I328" s="651">
        <v>22720.16</v>
      </c>
      <c r="J328" s="651">
        <v>22720.16</v>
      </c>
    </row>
    <row r="329" spans="1:10" ht="25.5">
      <c r="A329" s="643"/>
      <c r="B329" s="643"/>
      <c r="C329" s="643"/>
      <c r="D329" s="643"/>
      <c r="E329" s="643" t="s">
        <v>717</v>
      </c>
      <c r="F329" s="644">
        <v>0</v>
      </c>
      <c r="G329" s="643" t="s">
        <v>718</v>
      </c>
      <c r="H329" s="644">
        <v>0</v>
      </c>
      <c r="I329" s="643" t="s">
        <v>719</v>
      </c>
      <c r="J329" s="644">
        <v>0</v>
      </c>
    </row>
    <row r="330" spans="1:10" ht="15.75" thickBot="1">
      <c r="A330" s="643"/>
      <c r="B330" s="643"/>
      <c r="C330" s="643"/>
      <c r="D330" s="643"/>
      <c r="E330" s="643" t="s">
        <v>720</v>
      </c>
      <c r="F330" s="644">
        <v>6763.79</v>
      </c>
      <c r="G330" s="643"/>
      <c r="H330" s="712" t="s">
        <v>721</v>
      </c>
      <c r="I330" s="712"/>
      <c r="J330" s="644">
        <v>29483.95</v>
      </c>
    </row>
    <row r="331" spans="1:10" ht="0.95" customHeight="1" thickTop="1">
      <c r="A331" s="646"/>
      <c r="B331" s="646"/>
      <c r="C331" s="646"/>
      <c r="D331" s="646"/>
      <c r="E331" s="646"/>
      <c r="F331" s="646"/>
      <c r="G331" s="646"/>
      <c r="H331" s="646"/>
      <c r="I331" s="646"/>
      <c r="J331" s="646"/>
    </row>
    <row r="332" spans="1:10" ht="18" customHeight="1">
      <c r="A332" s="628" t="s">
        <v>1019</v>
      </c>
      <c r="B332" s="629" t="s">
        <v>699</v>
      </c>
      <c r="C332" s="628" t="s">
        <v>700</v>
      </c>
      <c r="D332" s="628" t="s">
        <v>701</v>
      </c>
      <c r="E332" s="713" t="s">
        <v>702</v>
      </c>
      <c r="F332" s="713"/>
      <c r="G332" s="630" t="s">
        <v>703</v>
      </c>
      <c r="H332" s="629" t="s">
        <v>704</v>
      </c>
      <c r="I332" s="629" t="s">
        <v>705</v>
      </c>
      <c r="J332" s="629" t="s">
        <v>77</v>
      </c>
    </row>
    <row r="333" spans="1:10" ht="36" customHeight="1">
      <c r="A333" s="631" t="s">
        <v>706</v>
      </c>
      <c r="B333" s="632" t="s">
        <v>1020</v>
      </c>
      <c r="C333" s="631" t="s">
        <v>23</v>
      </c>
      <c r="D333" s="631" t="s">
        <v>1021</v>
      </c>
      <c r="E333" s="710" t="s">
        <v>746</v>
      </c>
      <c r="F333" s="710"/>
      <c r="G333" s="634" t="s">
        <v>0</v>
      </c>
      <c r="H333" s="635">
        <v>1</v>
      </c>
      <c r="I333" s="636">
        <v>16.420000000000002</v>
      </c>
      <c r="J333" s="636">
        <v>16.420000000000002</v>
      </c>
    </row>
    <row r="334" spans="1:10" ht="60" customHeight="1">
      <c r="A334" s="637" t="s">
        <v>710</v>
      </c>
      <c r="B334" s="638" t="s">
        <v>1022</v>
      </c>
      <c r="C334" s="637" t="s">
        <v>23</v>
      </c>
      <c r="D334" s="637" t="s">
        <v>1023</v>
      </c>
      <c r="E334" s="714" t="s">
        <v>755</v>
      </c>
      <c r="F334" s="714"/>
      <c r="G334" s="640" t="s">
        <v>367</v>
      </c>
      <c r="H334" s="641">
        <v>3.333E-3</v>
      </c>
      <c r="I334" s="642">
        <v>125.17</v>
      </c>
      <c r="J334" s="642">
        <v>0.41</v>
      </c>
    </row>
    <row r="335" spans="1:10" ht="36" customHeight="1">
      <c r="A335" s="637" t="s">
        <v>710</v>
      </c>
      <c r="B335" s="638" t="s">
        <v>1024</v>
      </c>
      <c r="C335" s="637" t="s">
        <v>23</v>
      </c>
      <c r="D335" s="637" t="s">
        <v>1025</v>
      </c>
      <c r="E335" s="714" t="s">
        <v>755</v>
      </c>
      <c r="F335" s="714"/>
      <c r="G335" s="640" t="s">
        <v>367</v>
      </c>
      <c r="H335" s="641">
        <v>3.333E-3</v>
      </c>
      <c r="I335" s="642">
        <v>107.55</v>
      </c>
      <c r="J335" s="642">
        <v>0.35</v>
      </c>
    </row>
    <row r="336" spans="1:10" ht="24" customHeight="1">
      <c r="A336" s="637" t="s">
        <v>710</v>
      </c>
      <c r="B336" s="638" t="s">
        <v>727</v>
      </c>
      <c r="C336" s="637" t="s">
        <v>23</v>
      </c>
      <c r="D336" s="637" t="s">
        <v>728</v>
      </c>
      <c r="E336" s="714" t="s">
        <v>713</v>
      </c>
      <c r="F336" s="714"/>
      <c r="G336" s="640" t="s">
        <v>714</v>
      </c>
      <c r="H336" s="641">
        <v>3.3329999999999999E-2</v>
      </c>
      <c r="I336" s="642">
        <v>13.94</v>
      </c>
      <c r="J336" s="642">
        <v>0.46</v>
      </c>
    </row>
    <row r="337" spans="1:10" ht="24" customHeight="1">
      <c r="A337" s="647" t="s">
        <v>732</v>
      </c>
      <c r="B337" s="648" t="s">
        <v>1026</v>
      </c>
      <c r="C337" s="647" t="s">
        <v>23</v>
      </c>
      <c r="D337" s="647" t="s">
        <v>1027</v>
      </c>
      <c r="E337" s="711" t="s">
        <v>735</v>
      </c>
      <c r="F337" s="711"/>
      <c r="G337" s="649" t="s">
        <v>742</v>
      </c>
      <c r="H337" s="650">
        <v>0.4</v>
      </c>
      <c r="I337" s="651">
        <v>13.88</v>
      </c>
      <c r="J337" s="651">
        <v>5.55</v>
      </c>
    </row>
    <row r="338" spans="1:10" ht="24" customHeight="1">
      <c r="A338" s="647" t="s">
        <v>732</v>
      </c>
      <c r="B338" s="648" t="s">
        <v>1028</v>
      </c>
      <c r="C338" s="647" t="s">
        <v>23</v>
      </c>
      <c r="D338" s="647" t="s">
        <v>1029</v>
      </c>
      <c r="E338" s="711" t="s">
        <v>735</v>
      </c>
      <c r="F338" s="711"/>
      <c r="G338" s="649" t="s">
        <v>1030</v>
      </c>
      <c r="H338" s="650">
        <v>0.13</v>
      </c>
      <c r="I338" s="651">
        <v>12.7</v>
      </c>
      <c r="J338" s="651">
        <v>1.65</v>
      </c>
    </row>
    <row r="339" spans="1:10" ht="24" customHeight="1">
      <c r="A339" s="647" t="s">
        <v>732</v>
      </c>
      <c r="B339" s="648" t="s">
        <v>1031</v>
      </c>
      <c r="C339" s="647" t="s">
        <v>23</v>
      </c>
      <c r="D339" s="647" t="s">
        <v>1032</v>
      </c>
      <c r="E339" s="711" t="s">
        <v>735</v>
      </c>
      <c r="F339" s="711"/>
      <c r="G339" s="649" t="s">
        <v>1030</v>
      </c>
      <c r="H339" s="650">
        <v>0.03</v>
      </c>
      <c r="I339" s="651">
        <v>13.56</v>
      </c>
      <c r="J339" s="651">
        <v>0.4</v>
      </c>
    </row>
    <row r="340" spans="1:10" ht="24" customHeight="1">
      <c r="A340" s="647" t="s">
        <v>732</v>
      </c>
      <c r="B340" s="648" t="s">
        <v>1033</v>
      </c>
      <c r="C340" s="647" t="s">
        <v>23</v>
      </c>
      <c r="D340" s="647" t="s">
        <v>1034</v>
      </c>
      <c r="E340" s="711" t="s">
        <v>735</v>
      </c>
      <c r="F340" s="711"/>
      <c r="G340" s="649" t="s">
        <v>1030</v>
      </c>
      <c r="H340" s="650">
        <v>0.6</v>
      </c>
      <c r="I340" s="651">
        <v>12.68</v>
      </c>
      <c r="J340" s="651">
        <v>7.6</v>
      </c>
    </row>
    <row r="341" spans="1:10" ht="25.5">
      <c r="A341" s="643"/>
      <c r="B341" s="643"/>
      <c r="C341" s="643"/>
      <c r="D341" s="643"/>
      <c r="E341" s="643" t="s">
        <v>717</v>
      </c>
      <c r="F341" s="644">
        <v>0.41</v>
      </c>
      <c r="G341" s="643" t="s">
        <v>718</v>
      </c>
      <c r="H341" s="644">
        <v>0</v>
      </c>
      <c r="I341" s="643" t="s">
        <v>719</v>
      </c>
      <c r="J341" s="644">
        <v>0.41</v>
      </c>
    </row>
    <row r="342" spans="1:10" ht="15.75" thickBot="1">
      <c r="A342" s="643"/>
      <c r="B342" s="643"/>
      <c r="C342" s="643"/>
      <c r="D342" s="643"/>
      <c r="E342" s="643" t="s">
        <v>720</v>
      </c>
      <c r="F342" s="644">
        <v>4.88</v>
      </c>
      <c r="G342" s="643"/>
      <c r="H342" s="712" t="s">
        <v>721</v>
      </c>
      <c r="I342" s="712"/>
      <c r="J342" s="644">
        <v>21.31</v>
      </c>
    </row>
    <row r="343" spans="1:10" ht="0.95" customHeight="1" thickTop="1">
      <c r="A343" s="646"/>
      <c r="B343" s="646"/>
      <c r="C343" s="646"/>
      <c r="D343" s="646"/>
      <c r="E343" s="646"/>
      <c r="F343" s="646"/>
      <c r="G343" s="646"/>
      <c r="H343" s="646"/>
      <c r="I343" s="646"/>
      <c r="J343" s="646"/>
    </row>
    <row r="344" spans="1:10" ht="18" customHeight="1">
      <c r="A344" s="628" t="s">
        <v>1035</v>
      </c>
      <c r="B344" s="629" t="s">
        <v>699</v>
      </c>
      <c r="C344" s="628" t="s">
        <v>700</v>
      </c>
      <c r="D344" s="628" t="s">
        <v>701</v>
      </c>
      <c r="E344" s="713" t="s">
        <v>702</v>
      </c>
      <c r="F344" s="713"/>
      <c r="G344" s="630" t="s">
        <v>703</v>
      </c>
      <c r="H344" s="629" t="s">
        <v>704</v>
      </c>
      <c r="I344" s="629" t="s">
        <v>705</v>
      </c>
      <c r="J344" s="629" t="s">
        <v>77</v>
      </c>
    </row>
    <row r="345" spans="1:10" ht="36" customHeight="1">
      <c r="A345" s="631" t="s">
        <v>706</v>
      </c>
      <c r="B345" s="632" t="s">
        <v>1036</v>
      </c>
      <c r="C345" s="631" t="s">
        <v>23</v>
      </c>
      <c r="D345" s="631" t="s">
        <v>1037</v>
      </c>
      <c r="E345" s="710" t="s">
        <v>1038</v>
      </c>
      <c r="F345" s="710"/>
      <c r="G345" s="634" t="s">
        <v>3</v>
      </c>
      <c r="H345" s="635">
        <v>1</v>
      </c>
      <c r="I345" s="636">
        <v>565.41</v>
      </c>
      <c r="J345" s="636">
        <v>565.41</v>
      </c>
    </row>
    <row r="346" spans="1:10" ht="36" customHeight="1">
      <c r="A346" s="637" t="s">
        <v>710</v>
      </c>
      <c r="B346" s="638" t="s">
        <v>1039</v>
      </c>
      <c r="C346" s="637" t="s">
        <v>23</v>
      </c>
      <c r="D346" s="637" t="s">
        <v>1040</v>
      </c>
      <c r="E346" s="714" t="s">
        <v>731</v>
      </c>
      <c r="F346" s="714"/>
      <c r="G346" s="640" t="s">
        <v>3</v>
      </c>
      <c r="H346" s="641">
        <v>1.2130000000000001</v>
      </c>
      <c r="I346" s="642">
        <v>337.48</v>
      </c>
      <c r="J346" s="642">
        <v>409.36</v>
      </c>
    </row>
    <row r="347" spans="1:10" ht="24" customHeight="1">
      <c r="A347" s="637" t="s">
        <v>710</v>
      </c>
      <c r="B347" s="638" t="s">
        <v>884</v>
      </c>
      <c r="C347" s="637" t="s">
        <v>23</v>
      </c>
      <c r="D347" s="637" t="s">
        <v>885</v>
      </c>
      <c r="E347" s="714" t="s">
        <v>713</v>
      </c>
      <c r="F347" s="714"/>
      <c r="G347" s="640" t="s">
        <v>714</v>
      </c>
      <c r="H347" s="641">
        <v>1.9830000000000001</v>
      </c>
      <c r="I347" s="642">
        <v>17.59</v>
      </c>
      <c r="J347" s="642">
        <v>34.880000000000003</v>
      </c>
    </row>
    <row r="348" spans="1:10" ht="24" customHeight="1">
      <c r="A348" s="637" t="s">
        <v>710</v>
      </c>
      <c r="B348" s="638" t="s">
        <v>727</v>
      </c>
      <c r="C348" s="637" t="s">
        <v>23</v>
      </c>
      <c r="D348" s="637" t="s">
        <v>728</v>
      </c>
      <c r="E348" s="714" t="s">
        <v>713</v>
      </c>
      <c r="F348" s="714"/>
      <c r="G348" s="640" t="s">
        <v>714</v>
      </c>
      <c r="H348" s="641">
        <v>4.2389999999999999</v>
      </c>
      <c r="I348" s="642">
        <v>13.94</v>
      </c>
      <c r="J348" s="642">
        <v>59.09</v>
      </c>
    </row>
    <row r="349" spans="1:10" ht="24" customHeight="1">
      <c r="A349" s="637" t="s">
        <v>710</v>
      </c>
      <c r="B349" s="638" t="s">
        <v>725</v>
      </c>
      <c r="C349" s="637" t="s">
        <v>23</v>
      </c>
      <c r="D349" s="637" t="s">
        <v>726</v>
      </c>
      <c r="E349" s="714" t="s">
        <v>713</v>
      </c>
      <c r="F349" s="714"/>
      <c r="G349" s="640" t="s">
        <v>714</v>
      </c>
      <c r="H349" s="641">
        <v>2.2559999999999998</v>
      </c>
      <c r="I349" s="642">
        <v>17.399999999999999</v>
      </c>
      <c r="J349" s="642">
        <v>39.25</v>
      </c>
    </row>
    <row r="350" spans="1:10" ht="24" customHeight="1">
      <c r="A350" s="647" t="s">
        <v>732</v>
      </c>
      <c r="B350" s="648" t="s">
        <v>1041</v>
      </c>
      <c r="C350" s="647" t="s">
        <v>23</v>
      </c>
      <c r="D350" s="647" t="s">
        <v>1042</v>
      </c>
      <c r="E350" s="711" t="s">
        <v>735</v>
      </c>
      <c r="F350" s="711"/>
      <c r="G350" s="649" t="s">
        <v>519</v>
      </c>
      <c r="H350" s="650">
        <v>2.5</v>
      </c>
      <c r="I350" s="651">
        <v>6.35</v>
      </c>
      <c r="J350" s="651">
        <v>15.87</v>
      </c>
    </row>
    <row r="351" spans="1:10" ht="24" customHeight="1">
      <c r="A351" s="647" t="s">
        <v>732</v>
      </c>
      <c r="B351" s="648" t="s">
        <v>1043</v>
      </c>
      <c r="C351" s="647" t="s">
        <v>23</v>
      </c>
      <c r="D351" s="647" t="s">
        <v>1044</v>
      </c>
      <c r="E351" s="711" t="s">
        <v>735</v>
      </c>
      <c r="F351" s="711"/>
      <c r="G351" s="649" t="s">
        <v>519</v>
      </c>
      <c r="H351" s="650">
        <v>2</v>
      </c>
      <c r="I351" s="651">
        <v>3.48</v>
      </c>
      <c r="J351" s="651">
        <v>6.96</v>
      </c>
    </row>
    <row r="352" spans="1:10" ht="25.5">
      <c r="A352" s="643"/>
      <c r="B352" s="643"/>
      <c r="C352" s="643"/>
      <c r="D352" s="643"/>
      <c r="E352" s="643" t="s">
        <v>717</v>
      </c>
      <c r="F352" s="644">
        <v>152.34</v>
      </c>
      <c r="G352" s="643" t="s">
        <v>718</v>
      </c>
      <c r="H352" s="644">
        <v>0</v>
      </c>
      <c r="I352" s="643" t="s">
        <v>719</v>
      </c>
      <c r="J352" s="644">
        <v>152.34</v>
      </c>
    </row>
    <row r="353" spans="1:10" ht="15.75" thickBot="1">
      <c r="A353" s="643"/>
      <c r="B353" s="643"/>
      <c r="C353" s="643"/>
      <c r="D353" s="643"/>
      <c r="E353" s="643" t="s">
        <v>720</v>
      </c>
      <c r="F353" s="644">
        <v>168.32</v>
      </c>
      <c r="G353" s="643"/>
      <c r="H353" s="712" t="s">
        <v>721</v>
      </c>
      <c r="I353" s="712"/>
      <c r="J353" s="644">
        <v>733.73</v>
      </c>
    </row>
    <row r="354" spans="1:10" ht="0.95" customHeight="1" thickTop="1">
      <c r="A354" s="646"/>
      <c r="B354" s="646"/>
      <c r="C354" s="646"/>
      <c r="D354" s="646"/>
      <c r="E354" s="646"/>
      <c r="F354" s="646"/>
      <c r="G354" s="646"/>
      <c r="H354" s="646"/>
      <c r="I354" s="646"/>
      <c r="J354" s="646"/>
    </row>
    <row r="355" spans="1:10" ht="18" customHeight="1">
      <c r="A355" s="628" t="s">
        <v>1045</v>
      </c>
      <c r="B355" s="629" t="s">
        <v>699</v>
      </c>
      <c r="C355" s="628" t="s">
        <v>700</v>
      </c>
      <c r="D355" s="628" t="s">
        <v>701</v>
      </c>
      <c r="E355" s="713" t="s">
        <v>702</v>
      </c>
      <c r="F355" s="713"/>
      <c r="G355" s="630" t="s">
        <v>703</v>
      </c>
      <c r="H355" s="629" t="s">
        <v>704</v>
      </c>
      <c r="I355" s="629" t="s">
        <v>705</v>
      </c>
      <c r="J355" s="629" t="s">
        <v>77</v>
      </c>
    </row>
    <row r="356" spans="1:10" ht="24" customHeight="1">
      <c r="A356" s="631" t="s">
        <v>706</v>
      </c>
      <c r="B356" s="632" t="s">
        <v>1046</v>
      </c>
      <c r="C356" s="631" t="s">
        <v>23</v>
      </c>
      <c r="D356" s="631" t="s">
        <v>1047</v>
      </c>
      <c r="E356" s="710" t="s">
        <v>1048</v>
      </c>
      <c r="F356" s="710"/>
      <c r="G356" s="634" t="s">
        <v>0</v>
      </c>
      <c r="H356" s="635">
        <v>1</v>
      </c>
      <c r="I356" s="636">
        <v>12.29</v>
      </c>
      <c r="J356" s="636">
        <v>12.29</v>
      </c>
    </row>
    <row r="357" spans="1:10" ht="24" customHeight="1">
      <c r="A357" s="637" t="s">
        <v>710</v>
      </c>
      <c r="B357" s="638" t="s">
        <v>727</v>
      </c>
      <c r="C357" s="637" t="s">
        <v>23</v>
      </c>
      <c r="D357" s="637" t="s">
        <v>728</v>
      </c>
      <c r="E357" s="714" t="s">
        <v>713</v>
      </c>
      <c r="F357" s="714"/>
      <c r="G357" s="640" t="s">
        <v>714</v>
      </c>
      <c r="H357" s="641">
        <v>0.25</v>
      </c>
      <c r="I357" s="642">
        <v>13.94</v>
      </c>
      <c r="J357" s="642">
        <v>3.48</v>
      </c>
    </row>
    <row r="358" spans="1:10" ht="24" customHeight="1">
      <c r="A358" s="637" t="s">
        <v>710</v>
      </c>
      <c r="B358" s="638" t="s">
        <v>998</v>
      </c>
      <c r="C358" s="637" t="s">
        <v>23</v>
      </c>
      <c r="D358" s="637" t="s">
        <v>999</v>
      </c>
      <c r="E358" s="714" t="s">
        <v>713</v>
      </c>
      <c r="F358" s="714"/>
      <c r="G358" s="640" t="s">
        <v>714</v>
      </c>
      <c r="H358" s="641">
        <v>0.35</v>
      </c>
      <c r="I358" s="642">
        <v>18.600000000000001</v>
      </c>
      <c r="J358" s="642">
        <v>6.51</v>
      </c>
    </row>
    <row r="359" spans="1:10" ht="24" customHeight="1">
      <c r="A359" s="647" t="s">
        <v>732</v>
      </c>
      <c r="B359" s="648" t="s">
        <v>1031</v>
      </c>
      <c r="C359" s="647" t="s">
        <v>23</v>
      </c>
      <c r="D359" s="647" t="s">
        <v>1032</v>
      </c>
      <c r="E359" s="711" t="s">
        <v>735</v>
      </c>
      <c r="F359" s="711"/>
      <c r="G359" s="649" t="s">
        <v>1030</v>
      </c>
      <c r="H359" s="650">
        <v>0.17</v>
      </c>
      <c r="I359" s="651">
        <v>13.56</v>
      </c>
      <c r="J359" s="651">
        <v>2.2999999999999998</v>
      </c>
    </row>
    <row r="360" spans="1:10" ht="25.5">
      <c r="A360" s="643"/>
      <c r="B360" s="643"/>
      <c r="C360" s="643"/>
      <c r="D360" s="643"/>
      <c r="E360" s="643" t="s">
        <v>717</v>
      </c>
      <c r="F360" s="644">
        <v>7.37</v>
      </c>
      <c r="G360" s="643" t="s">
        <v>718</v>
      </c>
      <c r="H360" s="644">
        <v>0</v>
      </c>
      <c r="I360" s="643" t="s">
        <v>719</v>
      </c>
      <c r="J360" s="644">
        <v>7.37</v>
      </c>
    </row>
    <row r="361" spans="1:10" ht="15.75" thickBot="1">
      <c r="A361" s="643"/>
      <c r="B361" s="643"/>
      <c r="C361" s="643"/>
      <c r="D361" s="643"/>
      <c r="E361" s="643" t="s">
        <v>720</v>
      </c>
      <c r="F361" s="644">
        <v>3.65</v>
      </c>
      <c r="G361" s="643"/>
      <c r="H361" s="712" t="s">
        <v>721</v>
      </c>
      <c r="I361" s="712"/>
      <c r="J361" s="644">
        <v>15.95</v>
      </c>
    </row>
    <row r="362" spans="1:10" ht="0.95" customHeight="1" thickTop="1">
      <c r="A362" s="646"/>
      <c r="B362" s="646"/>
      <c r="C362" s="646"/>
      <c r="D362" s="646"/>
      <c r="E362" s="646"/>
      <c r="F362" s="646"/>
      <c r="G362" s="646"/>
      <c r="H362" s="646"/>
      <c r="I362" s="646"/>
      <c r="J362" s="646"/>
    </row>
    <row r="363" spans="1:10" ht="18" customHeight="1">
      <c r="A363" s="628" t="s">
        <v>1049</v>
      </c>
      <c r="B363" s="629" t="s">
        <v>699</v>
      </c>
      <c r="C363" s="628" t="s">
        <v>700</v>
      </c>
      <c r="D363" s="628" t="s">
        <v>701</v>
      </c>
      <c r="E363" s="713" t="s">
        <v>702</v>
      </c>
      <c r="F363" s="713"/>
      <c r="G363" s="630" t="s">
        <v>703</v>
      </c>
      <c r="H363" s="629" t="s">
        <v>704</v>
      </c>
      <c r="I363" s="629" t="s">
        <v>705</v>
      </c>
      <c r="J363" s="629" t="s">
        <v>77</v>
      </c>
    </row>
    <row r="364" spans="1:10" ht="24" customHeight="1">
      <c r="A364" s="631" t="s">
        <v>706</v>
      </c>
      <c r="B364" s="632" t="s">
        <v>1018</v>
      </c>
      <c r="C364" s="631" t="s">
        <v>708</v>
      </c>
      <c r="D364" s="631" t="s">
        <v>1050</v>
      </c>
      <c r="E364" s="710" t="s">
        <v>746</v>
      </c>
      <c r="F364" s="710"/>
      <c r="G364" s="634" t="s">
        <v>99</v>
      </c>
      <c r="H364" s="635">
        <v>1</v>
      </c>
      <c r="I364" s="636">
        <f>SUM(J365:J369)</f>
        <v>85.58</v>
      </c>
      <c r="J364" s="636">
        <f>I364</f>
        <v>85.58</v>
      </c>
    </row>
    <row r="365" spans="1:10" ht="24" customHeight="1">
      <c r="A365" s="637" t="s">
        <v>710</v>
      </c>
      <c r="B365" s="638" t="s">
        <v>884</v>
      </c>
      <c r="C365" s="637" t="s">
        <v>23</v>
      </c>
      <c r="D365" s="637" t="s">
        <v>885</v>
      </c>
      <c r="E365" s="714" t="s">
        <v>713</v>
      </c>
      <c r="F365" s="714"/>
      <c r="G365" s="640" t="s">
        <v>714</v>
      </c>
      <c r="H365" s="641">
        <v>0.5</v>
      </c>
      <c r="I365" s="642">
        <v>17.59</v>
      </c>
      <c r="J365" s="642">
        <f>ROUND(H365*I365,2)</f>
        <v>8.8000000000000007</v>
      </c>
    </row>
    <row r="366" spans="1:10" ht="24" customHeight="1">
      <c r="A366" s="637" t="s">
        <v>710</v>
      </c>
      <c r="B366" s="638" t="s">
        <v>727</v>
      </c>
      <c r="C366" s="637" t="s">
        <v>23</v>
      </c>
      <c r="D366" s="637" t="s">
        <v>728</v>
      </c>
      <c r="E366" s="714" t="s">
        <v>713</v>
      </c>
      <c r="F366" s="714"/>
      <c r="G366" s="640" t="s">
        <v>714</v>
      </c>
      <c r="H366" s="641">
        <v>1.2</v>
      </c>
      <c r="I366" s="642">
        <v>13.94</v>
      </c>
      <c r="J366" s="642">
        <f>ROUND(H366*I366,2)</f>
        <v>16.73</v>
      </c>
    </row>
    <row r="367" spans="1:10" ht="24" customHeight="1">
      <c r="A367" s="647" t="s">
        <v>732</v>
      </c>
      <c r="B367" s="648" t="s">
        <v>1051</v>
      </c>
      <c r="C367" s="647" t="s">
        <v>23</v>
      </c>
      <c r="D367" s="647" t="s">
        <v>1052</v>
      </c>
      <c r="E367" s="711" t="s">
        <v>735</v>
      </c>
      <c r="F367" s="711"/>
      <c r="G367" s="649" t="s">
        <v>742</v>
      </c>
      <c r="H367" s="650">
        <v>0.52</v>
      </c>
      <c r="I367" s="651">
        <v>3.69</v>
      </c>
      <c r="J367" s="651">
        <f>ROUND(H367*I367,2)</f>
        <v>1.92</v>
      </c>
    </row>
    <row r="368" spans="1:10" ht="24" customHeight="1">
      <c r="A368" s="647" t="s">
        <v>732</v>
      </c>
      <c r="B368" s="648" t="s">
        <v>1053</v>
      </c>
      <c r="C368" s="647" t="s">
        <v>23</v>
      </c>
      <c r="D368" s="647" t="s">
        <v>1054</v>
      </c>
      <c r="E368" s="711" t="s">
        <v>735</v>
      </c>
      <c r="F368" s="711"/>
      <c r="G368" s="649" t="s">
        <v>742</v>
      </c>
      <c r="H368" s="650">
        <v>4</v>
      </c>
      <c r="I368" s="651">
        <v>1.17</v>
      </c>
      <c r="J368" s="651">
        <f t="shared" ref="J368:J369" si="8">ROUND(H368*I368,2)</f>
        <v>4.68</v>
      </c>
    </row>
    <row r="369" spans="1:11" ht="24" customHeight="1">
      <c r="A369" s="647" t="s">
        <v>732</v>
      </c>
      <c r="B369" s="648" t="s">
        <v>1055</v>
      </c>
      <c r="C369" s="647" t="s">
        <v>23</v>
      </c>
      <c r="D369" s="647" t="s">
        <v>1056</v>
      </c>
      <c r="E369" s="711" t="s">
        <v>735</v>
      </c>
      <c r="F369" s="711"/>
      <c r="G369" s="649" t="s">
        <v>0</v>
      </c>
      <c r="H369" s="650">
        <v>1.05</v>
      </c>
      <c r="I369" s="651">
        <v>50.9</v>
      </c>
      <c r="J369" s="651">
        <f t="shared" si="8"/>
        <v>53.45</v>
      </c>
    </row>
    <row r="370" spans="1:11" ht="25.5">
      <c r="A370" s="643"/>
      <c r="B370" s="643"/>
      <c r="C370" s="643"/>
      <c r="D370" s="643"/>
      <c r="E370" s="643" t="s">
        <v>717</v>
      </c>
      <c r="F370" s="644">
        <v>19.22</v>
      </c>
      <c r="G370" s="643" t="s">
        <v>718</v>
      </c>
      <c r="H370" s="644">
        <v>0</v>
      </c>
      <c r="I370" s="643" t="s">
        <v>719</v>
      </c>
      <c r="J370" s="644">
        <v>19.22</v>
      </c>
    </row>
    <row r="371" spans="1:11" ht="30" customHeight="1">
      <c r="A371" s="942"/>
      <c r="B371" s="942"/>
      <c r="C371" s="942"/>
      <c r="D371" s="942"/>
      <c r="E371" s="942" t="s">
        <v>720</v>
      </c>
      <c r="F371" s="943">
        <f>ROUND(J364*0.2977,2)</f>
        <v>25.48</v>
      </c>
      <c r="G371" s="942"/>
      <c r="H371" s="944" t="s">
        <v>721</v>
      </c>
      <c r="I371" s="944"/>
      <c r="J371" s="943">
        <f>J364+F371</f>
        <v>111.06</v>
      </c>
    </row>
    <row r="372" spans="1:11" s="530" customFormat="1" ht="20.25" customHeight="1">
      <c r="A372" s="938" t="s">
        <v>1651</v>
      </c>
      <c r="B372" s="939" t="s">
        <v>699</v>
      </c>
      <c r="C372" s="938" t="s">
        <v>700</v>
      </c>
      <c r="D372" s="938" t="s">
        <v>701</v>
      </c>
      <c r="E372" s="940" t="s">
        <v>702</v>
      </c>
      <c r="F372" s="940"/>
      <c r="G372" s="941" t="s">
        <v>703</v>
      </c>
      <c r="H372" s="939" t="s">
        <v>704</v>
      </c>
      <c r="I372" s="939" t="s">
        <v>705</v>
      </c>
      <c r="J372" s="939" t="s">
        <v>77</v>
      </c>
    </row>
    <row r="373" spans="1:11" s="530" customFormat="1" ht="38.25">
      <c r="A373" s="633" t="s">
        <v>706</v>
      </c>
      <c r="B373" s="632" t="s">
        <v>1641</v>
      </c>
      <c r="C373" s="633" t="s">
        <v>708</v>
      </c>
      <c r="D373" s="633" t="s">
        <v>1642</v>
      </c>
      <c r="E373" s="710" t="s">
        <v>875</v>
      </c>
      <c r="F373" s="710"/>
      <c r="G373" s="634" t="s">
        <v>519</v>
      </c>
      <c r="H373" s="635">
        <v>1</v>
      </c>
      <c r="I373" s="636">
        <f>SUM(J374:J380)</f>
        <v>256.14999999999998</v>
      </c>
      <c r="J373" s="636">
        <f>I373</f>
        <v>256.14999999999998</v>
      </c>
    </row>
    <row r="374" spans="1:11" s="530" customFormat="1" ht="25.5">
      <c r="A374" s="639" t="s">
        <v>710</v>
      </c>
      <c r="B374" s="638" t="s">
        <v>1643</v>
      </c>
      <c r="C374" s="639" t="s">
        <v>23</v>
      </c>
      <c r="D374" s="639" t="s">
        <v>1644</v>
      </c>
      <c r="E374" s="714" t="s">
        <v>806</v>
      </c>
      <c r="F374" s="714"/>
      <c r="G374" s="640" t="s">
        <v>3</v>
      </c>
      <c r="H374" s="641">
        <v>0.13600000000000001</v>
      </c>
      <c r="I374" s="642">
        <v>33.43</v>
      </c>
      <c r="J374" s="642">
        <f>ROUND(H374*I374,2)</f>
        <v>4.55</v>
      </c>
    </row>
    <row r="375" spans="1:11" s="530" customFormat="1" ht="25.5">
      <c r="A375" s="639" t="s">
        <v>710</v>
      </c>
      <c r="B375" s="638" t="s">
        <v>1645</v>
      </c>
      <c r="C375" s="639" t="s">
        <v>23</v>
      </c>
      <c r="D375" s="639" t="s">
        <v>1646</v>
      </c>
      <c r="E375" s="714" t="s">
        <v>731</v>
      </c>
      <c r="F375" s="714"/>
      <c r="G375" s="640" t="s">
        <v>3</v>
      </c>
      <c r="H375" s="641">
        <v>0.108</v>
      </c>
      <c r="I375" s="642">
        <v>352.74</v>
      </c>
      <c r="J375" s="642">
        <f t="shared" ref="J375:J380" si="9">ROUND(H375*I375,2)</f>
        <v>38.1</v>
      </c>
    </row>
    <row r="376" spans="1:11" s="530" customFormat="1" ht="38.25">
      <c r="A376" s="639" t="s">
        <v>710</v>
      </c>
      <c r="B376" s="638" t="s">
        <v>1647</v>
      </c>
      <c r="C376" s="639" t="s">
        <v>23</v>
      </c>
      <c r="D376" s="639" t="s">
        <v>1648</v>
      </c>
      <c r="E376" s="714" t="s">
        <v>731</v>
      </c>
      <c r="F376" s="714"/>
      <c r="G376" s="640" t="s">
        <v>742</v>
      </c>
      <c r="H376" s="641">
        <v>3.84</v>
      </c>
      <c r="I376" s="642">
        <v>14.36</v>
      </c>
      <c r="J376" s="642">
        <f t="shared" si="9"/>
        <v>55.14</v>
      </c>
    </row>
    <row r="377" spans="1:11" s="530" customFormat="1" ht="30.75" customHeight="1">
      <c r="A377" s="639" t="s">
        <v>710</v>
      </c>
      <c r="B377" s="638" t="s">
        <v>1649</v>
      </c>
      <c r="C377" s="639" t="s">
        <v>708</v>
      </c>
      <c r="D377" s="639" t="s">
        <v>1650</v>
      </c>
      <c r="E377" s="714" t="s">
        <v>959</v>
      </c>
      <c r="F377" s="714"/>
      <c r="G377" s="640" t="s">
        <v>99</v>
      </c>
      <c r="H377" s="641">
        <v>1</v>
      </c>
      <c r="I377" s="642">
        <v>91.96</v>
      </c>
      <c r="J377" s="642">
        <f t="shared" si="9"/>
        <v>91.96</v>
      </c>
    </row>
    <row r="378" spans="1:11" s="530" customFormat="1" ht="30.75" customHeight="1">
      <c r="A378" s="639" t="s">
        <v>710</v>
      </c>
      <c r="B378" s="638" t="s">
        <v>963</v>
      </c>
      <c r="C378" s="639" t="s">
        <v>23</v>
      </c>
      <c r="D378" s="639" t="s">
        <v>964</v>
      </c>
      <c r="E378" s="714" t="s">
        <v>806</v>
      </c>
      <c r="F378" s="714"/>
      <c r="G378" s="640" t="s">
        <v>3</v>
      </c>
      <c r="H378" s="641">
        <v>0.54400000000000004</v>
      </c>
      <c r="I378" s="642">
        <v>55.14</v>
      </c>
      <c r="J378" s="642">
        <f t="shared" si="9"/>
        <v>30</v>
      </c>
    </row>
    <row r="379" spans="1:11" s="530" customFormat="1" ht="38.25">
      <c r="A379" s="639" t="s">
        <v>710</v>
      </c>
      <c r="B379" s="638" t="s">
        <v>965</v>
      </c>
      <c r="C379" s="639" t="s">
        <v>23</v>
      </c>
      <c r="D379" s="639" t="s">
        <v>966</v>
      </c>
      <c r="E379" s="714" t="s">
        <v>962</v>
      </c>
      <c r="F379" s="714"/>
      <c r="G379" s="640" t="s">
        <v>0</v>
      </c>
      <c r="H379" s="641">
        <v>1</v>
      </c>
      <c r="I379" s="642">
        <v>2.86</v>
      </c>
      <c r="J379" s="642">
        <f t="shared" si="9"/>
        <v>2.86</v>
      </c>
    </row>
    <row r="380" spans="1:11" s="530" customFormat="1" ht="63.75">
      <c r="A380" s="639" t="s">
        <v>710</v>
      </c>
      <c r="B380" s="638" t="s">
        <v>960</v>
      </c>
      <c r="C380" s="639" t="s">
        <v>23</v>
      </c>
      <c r="D380" s="639" t="s">
        <v>961</v>
      </c>
      <c r="E380" s="714" t="s">
        <v>962</v>
      </c>
      <c r="F380" s="714"/>
      <c r="G380" s="640" t="s">
        <v>0</v>
      </c>
      <c r="H380" s="641">
        <v>1.4</v>
      </c>
      <c r="I380" s="642">
        <v>23.96</v>
      </c>
      <c r="J380" s="642">
        <f t="shared" si="9"/>
        <v>33.54</v>
      </c>
    </row>
    <row r="381" spans="1:11" s="530" customFormat="1" ht="30.75" customHeight="1">
      <c r="A381" s="645"/>
      <c r="B381" s="645"/>
      <c r="C381" s="645"/>
      <c r="D381" s="645"/>
      <c r="E381" s="645" t="s">
        <v>717</v>
      </c>
      <c r="F381" s="644">
        <v>88.98</v>
      </c>
      <c r="G381" s="645" t="s">
        <v>718</v>
      </c>
      <c r="H381" s="644">
        <v>0</v>
      </c>
      <c r="I381" s="645" t="s">
        <v>719</v>
      </c>
      <c r="J381" s="644">
        <v>88.98</v>
      </c>
    </row>
    <row r="382" spans="1:11" s="530" customFormat="1" ht="30.75" customHeight="1">
      <c r="A382" s="645"/>
      <c r="B382" s="645"/>
      <c r="C382" s="645"/>
      <c r="D382" s="645"/>
      <c r="E382" s="645" t="s">
        <v>720</v>
      </c>
      <c r="F382" s="644">
        <f>ROUND(J373*0.2977,2)</f>
        <v>76.260000000000005</v>
      </c>
      <c r="G382" s="645"/>
      <c r="H382" s="712" t="s">
        <v>721</v>
      </c>
      <c r="I382" s="712"/>
      <c r="J382" s="644">
        <f>J373+F382</f>
        <v>332.41</v>
      </c>
    </row>
    <row r="383" spans="1:11" ht="50.1" customHeight="1">
      <c r="A383" s="715" t="s">
        <v>1057</v>
      </c>
      <c r="B383" s="706"/>
      <c r="C383" s="706"/>
      <c r="D383" s="706"/>
      <c r="E383" s="706"/>
      <c r="F383" s="706"/>
      <c r="G383" s="706"/>
      <c r="H383" s="706"/>
      <c r="I383" s="706"/>
      <c r="J383" s="706"/>
      <c r="K383" s="706"/>
    </row>
    <row r="384" spans="1:11" ht="18" customHeight="1">
      <c r="A384" s="628"/>
      <c r="B384" s="629" t="s">
        <v>699</v>
      </c>
      <c r="C384" s="628" t="s">
        <v>700</v>
      </c>
      <c r="D384" s="628" t="s">
        <v>701</v>
      </c>
      <c r="E384" s="713" t="s">
        <v>702</v>
      </c>
      <c r="F384" s="713"/>
      <c r="G384" s="630" t="s">
        <v>703</v>
      </c>
      <c r="H384" s="629" t="s">
        <v>704</v>
      </c>
      <c r="I384" s="629" t="s">
        <v>705</v>
      </c>
      <c r="J384" s="629" t="s">
        <v>77</v>
      </c>
    </row>
    <row r="385" spans="1:10" ht="60" customHeight="1">
      <c r="A385" s="631" t="s">
        <v>706</v>
      </c>
      <c r="B385" s="632" t="s">
        <v>957</v>
      </c>
      <c r="C385" s="631" t="s">
        <v>23</v>
      </c>
      <c r="D385" s="631" t="s">
        <v>958</v>
      </c>
      <c r="E385" s="710" t="s">
        <v>959</v>
      </c>
      <c r="F385" s="710"/>
      <c r="G385" s="634" t="s">
        <v>0</v>
      </c>
      <c r="H385" s="635">
        <v>1</v>
      </c>
      <c r="I385" s="636">
        <v>64.099999999999994</v>
      </c>
      <c r="J385" s="636">
        <v>64.099999999999994</v>
      </c>
    </row>
    <row r="386" spans="1:10" ht="60" customHeight="1">
      <c r="A386" s="637" t="s">
        <v>710</v>
      </c>
      <c r="B386" s="638" t="s">
        <v>1058</v>
      </c>
      <c r="C386" s="637" t="s">
        <v>23</v>
      </c>
      <c r="D386" s="637" t="s">
        <v>1059</v>
      </c>
      <c r="E386" s="714" t="s">
        <v>959</v>
      </c>
      <c r="F386" s="714"/>
      <c r="G386" s="640" t="s">
        <v>0</v>
      </c>
      <c r="H386" s="641">
        <v>0.2334</v>
      </c>
      <c r="I386" s="642">
        <v>65.489999999999995</v>
      </c>
      <c r="J386" s="642">
        <v>15.28</v>
      </c>
    </row>
    <row r="387" spans="1:10" ht="60" customHeight="1">
      <c r="A387" s="637" t="s">
        <v>710</v>
      </c>
      <c r="B387" s="638" t="s">
        <v>1060</v>
      </c>
      <c r="C387" s="637" t="s">
        <v>23</v>
      </c>
      <c r="D387" s="637" t="s">
        <v>1061</v>
      </c>
      <c r="E387" s="714" t="s">
        <v>959</v>
      </c>
      <c r="F387" s="714"/>
      <c r="G387" s="640" t="s">
        <v>0</v>
      </c>
      <c r="H387" s="641">
        <v>0.20280000000000001</v>
      </c>
      <c r="I387" s="642">
        <v>56.5</v>
      </c>
      <c r="J387" s="642">
        <v>11.45</v>
      </c>
    </row>
    <row r="388" spans="1:10" ht="60" customHeight="1">
      <c r="A388" s="637" t="s">
        <v>710</v>
      </c>
      <c r="B388" s="638" t="s">
        <v>1062</v>
      </c>
      <c r="C388" s="637" t="s">
        <v>23</v>
      </c>
      <c r="D388" s="637" t="s">
        <v>1063</v>
      </c>
      <c r="E388" s="714" t="s">
        <v>959</v>
      </c>
      <c r="F388" s="714"/>
      <c r="G388" s="640" t="s">
        <v>0</v>
      </c>
      <c r="H388" s="641">
        <v>0.247</v>
      </c>
      <c r="I388" s="642">
        <v>72.87</v>
      </c>
      <c r="J388" s="642">
        <v>17.989999999999998</v>
      </c>
    </row>
    <row r="389" spans="1:10" ht="60" customHeight="1">
      <c r="A389" s="637" t="s">
        <v>710</v>
      </c>
      <c r="B389" s="638" t="s">
        <v>1064</v>
      </c>
      <c r="C389" s="637" t="s">
        <v>23</v>
      </c>
      <c r="D389" s="637" t="s">
        <v>1065</v>
      </c>
      <c r="E389" s="714" t="s">
        <v>959</v>
      </c>
      <c r="F389" s="714"/>
      <c r="G389" s="640" t="s">
        <v>0</v>
      </c>
      <c r="H389" s="641">
        <v>0.31680000000000003</v>
      </c>
      <c r="I389" s="642">
        <v>61.18</v>
      </c>
      <c r="J389" s="642">
        <v>19.38</v>
      </c>
    </row>
    <row r="390" spans="1:10" ht="25.5">
      <c r="A390" s="643"/>
      <c r="B390" s="643"/>
      <c r="C390" s="643"/>
      <c r="D390" s="643"/>
      <c r="E390" s="643" t="s">
        <v>717</v>
      </c>
      <c r="F390" s="644">
        <v>31.69</v>
      </c>
      <c r="G390" s="643" t="s">
        <v>718</v>
      </c>
      <c r="H390" s="644">
        <v>0</v>
      </c>
      <c r="I390" s="643" t="s">
        <v>719</v>
      </c>
      <c r="J390" s="644">
        <v>31.69</v>
      </c>
    </row>
    <row r="391" spans="1:10" ht="15.75" thickBot="1">
      <c r="A391" s="643"/>
      <c r="B391" s="643"/>
      <c r="C391" s="643"/>
      <c r="D391" s="643"/>
      <c r="E391" s="643" t="s">
        <v>720</v>
      </c>
      <c r="F391" s="644">
        <v>19.079999999999998</v>
      </c>
      <c r="G391" s="643"/>
      <c r="H391" s="712" t="s">
        <v>721</v>
      </c>
      <c r="I391" s="712"/>
      <c r="J391" s="644">
        <v>83.18</v>
      </c>
    </row>
    <row r="392" spans="1:10" ht="0.95" customHeight="1" thickTop="1">
      <c r="A392" s="646"/>
      <c r="B392" s="646"/>
      <c r="C392" s="646"/>
      <c r="D392" s="646"/>
      <c r="E392" s="646"/>
      <c r="F392" s="646"/>
      <c r="G392" s="646"/>
      <c r="H392" s="646"/>
      <c r="I392" s="646"/>
      <c r="J392" s="646"/>
    </row>
    <row r="393" spans="1:10" ht="18" customHeight="1">
      <c r="A393" s="628"/>
      <c r="B393" s="629" t="s">
        <v>699</v>
      </c>
      <c r="C393" s="628" t="s">
        <v>700</v>
      </c>
      <c r="D393" s="628" t="s">
        <v>701</v>
      </c>
      <c r="E393" s="713" t="s">
        <v>702</v>
      </c>
      <c r="F393" s="713"/>
      <c r="G393" s="630" t="s">
        <v>703</v>
      </c>
      <c r="H393" s="629" t="s">
        <v>704</v>
      </c>
      <c r="I393" s="629" t="s">
        <v>705</v>
      </c>
      <c r="J393" s="629" t="s">
        <v>77</v>
      </c>
    </row>
    <row r="394" spans="1:10" ht="60" customHeight="1">
      <c r="A394" s="631" t="s">
        <v>706</v>
      </c>
      <c r="B394" s="632" t="s">
        <v>960</v>
      </c>
      <c r="C394" s="631" t="s">
        <v>23</v>
      </c>
      <c r="D394" s="631" t="s">
        <v>961</v>
      </c>
      <c r="E394" s="710" t="s">
        <v>962</v>
      </c>
      <c r="F394" s="710"/>
      <c r="G394" s="634" t="s">
        <v>0</v>
      </c>
      <c r="H394" s="635">
        <v>1</v>
      </c>
      <c r="I394" s="636">
        <v>23.96</v>
      </c>
      <c r="J394" s="636">
        <v>23.96</v>
      </c>
    </row>
    <row r="395" spans="1:10" ht="60" customHeight="1">
      <c r="A395" s="637" t="s">
        <v>710</v>
      </c>
      <c r="B395" s="638" t="s">
        <v>1066</v>
      </c>
      <c r="C395" s="637" t="s">
        <v>23</v>
      </c>
      <c r="D395" s="637" t="s">
        <v>1067</v>
      </c>
      <c r="E395" s="714" t="s">
        <v>962</v>
      </c>
      <c r="F395" s="714"/>
      <c r="G395" s="640" t="s">
        <v>0</v>
      </c>
      <c r="H395" s="641">
        <v>0.7339</v>
      </c>
      <c r="I395" s="642">
        <v>23.82</v>
      </c>
      <c r="J395" s="642">
        <v>17.48</v>
      </c>
    </row>
    <row r="396" spans="1:10" ht="60" customHeight="1">
      <c r="A396" s="637" t="s">
        <v>710</v>
      </c>
      <c r="B396" s="638" t="s">
        <v>1068</v>
      </c>
      <c r="C396" s="637" t="s">
        <v>23</v>
      </c>
      <c r="D396" s="637" t="s">
        <v>1069</v>
      </c>
      <c r="E396" s="714" t="s">
        <v>962</v>
      </c>
      <c r="F396" s="714"/>
      <c r="G396" s="640" t="s">
        <v>0</v>
      </c>
      <c r="H396" s="641">
        <v>0.11210000000000001</v>
      </c>
      <c r="I396" s="642">
        <v>26.32</v>
      </c>
      <c r="J396" s="642">
        <v>2.95</v>
      </c>
    </row>
    <row r="397" spans="1:10" ht="60" customHeight="1">
      <c r="A397" s="637" t="s">
        <v>710</v>
      </c>
      <c r="B397" s="638" t="s">
        <v>1070</v>
      </c>
      <c r="C397" s="637" t="s">
        <v>23</v>
      </c>
      <c r="D397" s="637" t="s">
        <v>1071</v>
      </c>
      <c r="E397" s="714" t="s">
        <v>962</v>
      </c>
      <c r="F397" s="714"/>
      <c r="G397" s="640" t="s">
        <v>0</v>
      </c>
      <c r="H397" s="641">
        <v>0.154</v>
      </c>
      <c r="I397" s="642">
        <v>22.94</v>
      </c>
      <c r="J397" s="642">
        <v>3.53</v>
      </c>
    </row>
    <row r="398" spans="1:10" ht="25.5">
      <c r="A398" s="643"/>
      <c r="B398" s="643"/>
      <c r="C398" s="643"/>
      <c r="D398" s="643"/>
      <c r="E398" s="643" t="s">
        <v>717</v>
      </c>
      <c r="F398" s="644">
        <v>9.98</v>
      </c>
      <c r="G398" s="643" t="s">
        <v>718</v>
      </c>
      <c r="H398" s="644">
        <v>0</v>
      </c>
      <c r="I398" s="643" t="s">
        <v>719</v>
      </c>
      <c r="J398" s="644">
        <v>9.98</v>
      </c>
    </row>
    <row r="399" spans="1:10" ht="15.75" thickBot="1">
      <c r="A399" s="643"/>
      <c r="B399" s="643"/>
      <c r="C399" s="643"/>
      <c r="D399" s="643"/>
      <c r="E399" s="643" t="s">
        <v>720</v>
      </c>
      <c r="F399" s="644">
        <v>7.13</v>
      </c>
      <c r="G399" s="643"/>
      <c r="H399" s="712" t="s">
        <v>721</v>
      </c>
      <c r="I399" s="712"/>
      <c r="J399" s="644">
        <v>31.09</v>
      </c>
    </row>
    <row r="400" spans="1:10" ht="0.95" customHeight="1" thickTop="1">
      <c r="A400" s="646"/>
      <c r="B400" s="646"/>
      <c r="C400" s="646"/>
      <c r="D400" s="646"/>
      <c r="E400" s="646"/>
      <c r="F400" s="646"/>
      <c r="G400" s="646"/>
      <c r="H400" s="646"/>
      <c r="I400" s="646"/>
      <c r="J400" s="646"/>
    </row>
    <row r="401" spans="1:10" ht="18" customHeight="1">
      <c r="A401" s="628"/>
      <c r="B401" s="629" t="s">
        <v>699</v>
      </c>
      <c r="C401" s="628" t="s">
        <v>700</v>
      </c>
      <c r="D401" s="628" t="s">
        <v>701</v>
      </c>
      <c r="E401" s="713" t="s">
        <v>702</v>
      </c>
      <c r="F401" s="713"/>
      <c r="G401" s="630" t="s">
        <v>703</v>
      </c>
      <c r="H401" s="629" t="s">
        <v>704</v>
      </c>
      <c r="I401" s="629" t="s">
        <v>705</v>
      </c>
      <c r="J401" s="629" t="s">
        <v>77</v>
      </c>
    </row>
    <row r="402" spans="1:10" ht="24" customHeight="1">
      <c r="A402" s="631" t="s">
        <v>706</v>
      </c>
      <c r="B402" s="632" t="s">
        <v>1072</v>
      </c>
      <c r="C402" s="631" t="s">
        <v>23</v>
      </c>
      <c r="D402" s="631" t="s">
        <v>1073</v>
      </c>
      <c r="E402" s="710" t="s">
        <v>713</v>
      </c>
      <c r="F402" s="710"/>
      <c r="G402" s="634" t="s">
        <v>714</v>
      </c>
      <c r="H402" s="635">
        <v>1</v>
      </c>
      <c r="I402" s="636">
        <v>13.33</v>
      </c>
      <c r="J402" s="636">
        <v>13.33</v>
      </c>
    </row>
    <row r="403" spans="1:10" ht="24" customHeight="1">
      <c r="A403" s="637" t="s">
        <v>710</v>
      </c>
      <c r="B403" s="638" t="s">
        <v>1074</v>
      </c>
      <c r="C403" s="637" t="s">
        <v>23</v>
      </c>
      <c r="D403" s="637" t="s">
        <v>1075</v>
      </c>
      <c r="E403" s="714" t="s">
        <v>713</v>
      </c>
      <c r="F403" s="714"/>
      <c r="G403" s="640" t="s">
        <v>714</v>
      </c>
      <c r="H403" s="641">
        <v>1</v>
      </c>
      <c r="I403" s="642">
        <v>7.0000000000000007E-2</v>
      </c>
      <c r="J403" s="642">
        <v>7.0000000000000007E-2</v>
      </c>
    </row>
    <row r="404" spans="1:10" ht="24" customHeight="1">
      <c r="A404" s="647" t="s">
        <v>732</v>
      </c>
      <c r="B404" s="648" t="s">
        <v>1076</v>
      </c>
      <c r="C404" s="647" t="s">
        <v>23</v>
      </c>
      <c r="D404" s="647" t="s">
        <v>1077</v>
      </c>
      <c r="E404" s="711" t="s">
        <v>1078</v>
      </c>
      <c r="F404" s="711"/>
      <c r="G404" s="649" t="s">
        <v>714</v>
      </c>
      <c r="H404" s="650">
        <v>1</v>
      </c>
      <c r="I404" s="651">
        <v>9.48</v>
      </c>
      <c r="J404" s="651">
        <v>9.48</v>
      </c>
    </row>
    <row r="405" spans="1:10" ht="24" customHeight="1">
      <c r="A405" s="647" t="s">
        <v>732</v>
      </c>
      <c r="B405" s="648" t="s">
        <v>1079</v>
      </c>
      <c r="C405" s="647" t="s">
        <v>23</v>
      </c>
      <c r="D405" s="647" t="s">
        <v>1080</v>
      </c>
      <c r="E405" s="711" t="s">
        <v>1081</v>
      </c>
      <c r="F405" s="711"/>
      <c r="G405" s="649" t="s">
        <v>714</v>
      </c>
      <c r="H405" s="650">
        <v>1</v>
      </c>
      <c r="I405" s="651">
        <v>0.97</v>
      </c>
      <c r="J405" s="651">
        <v>0.97</v>
      </c>
    </row>
    <row r="406" spans="1:10" ht="24" customHeight="1">
      <c r="A406" s="647" t="s">
        <v>732</v>
      </c>
      <c r="B406" s="648" t="s">
        <v>1082</v>
      </c>
      <c r="C406" s="647" t="s">
        <v>23</v>
      </c>
      <c r="D406" s="647" t="s">
        <v>1083</v>
      </c>
      <c r="E406" s="711" t="s">
        <v>1084</v>
      </c>
      <c r="F406" s="711"/>
      <c r="G406" s="649" t="s">
        <v>714</v>
      </c>
      <c r="H406" s="650">
        <v>1</v>
      </c>
      <c r="I406" s="651">
        <v>0.95</v>
      </c>
      <c r="J406" s="651">
        <v>0.95</v>
      </c>
    </row>
    <row r="407" spans="1:10" ht="24" customHeight="1">
      <c r="A407" s="647" t="s">
        <v>732</v>
      </c>
      <c r="B407" s="648" t="s">
        <v>1085</v>
      </c>
      <c r="C407" s="647" t="s">
        <v>23</v>
      </c>
      <c r="D407" s="647" t="s">
        <v>1086</v>
      </c>
      <c r="E407" s="711" t="s">
        <v>1081</v>
      </c>
      <c r="F407" s="711"/>
      <c r="G407" s="649" t="s">
        <v>714</v>
      </c>
      <c r="H407" s="650">
        <v>1</v>
      </c>
      <c r="I407" s="651">
        <v>0.55000000000000004</v>
      </c>
      <c r="J407" s="651">
        <v>0.55000000000000004</v>
      </c>
    </row>
    <row r="408" spans="1:10" ht="24" customHeight="1">
      <c r="A408" s="647" t="s">
        <v>732</v>
      </c>
      <c r="B408" s="648" t="s">
        <v>1087</v>
      </c>
      <c r="C408" s="647" t="s">
        <v>23</v>
      </c>
      <c r="D408" s="647" t="s">
        <v>1088</v>
      </c>
      <c r="E408" s="711" t="s">
        <v>1084</v>
      </c>
      <c r="F408" s="711"/>
      <c r="G408" s="649" t="s">
        <v>714</v>
      </c>
      <c r="H408" s="650">
        <v>1</v>
      </c>
      <c r="I408" s="651">
        <v>0.57999999999999996</v>
      </c>
      <c r="J408" s="651">
        <v>0.57999999999999996</v>
      </c>
    </row>
    <row r="409" spans="1:10" ht="24" customHeight="1">
      <c r="A409" s="647" t="s">
        <v>732</v>
      </c>
      <c r="B409" s="648" t="s">
        <v>1089</v>
      </c>
      <c r="C409" s="647" t="s">
        <v>23</v>
      </c>
      <c r="D409" s="647" t="s">
        <v>1090</v>
      </c>
      <c r="E409" s="711" t="s">
        <v>1091</v>
      </c>
      <c r="F409" s="711"/>
      <c r="G409" s="649" t="s">
        <v>714</v>
      </c>
      <c r="H409" s="650">
        <v>1</v>
      </c>
      <c r="I409" s="651">
        <v>0.01</v>
      </c>
      <c r="J409" s="651">
        <v>0.01</v>
      </c>
    </row>
    <row r="410" spans="1:10" ht="24" customHeight="1">
      <c r="A410" s="647" t="s">
        <v>732</v>
      </c>
      <c r="B410" s="648" t="s">
        <v>1092</v>
      </c>
      <c r="C410" s="647" t="s">
        <v>23</v>
      </c>
      <c r="D410" s="647" t="s">
        <v>1093</v>
      </c>
      <c r="E410" s="711" t="s">
        <v>1094</v>
      </c>
      <c r="F410" s="711"/>
      <c r="G410" s="649" t="s">
        <v>714</v>
      </c>
      <c r="H410" s="650">
        <v>1</v>
      </c>
      <c r="I410" s="651">
        <v>0.72</v>
      </c>
      <c r="J410" s="651">
        <v>0.72</v>
      </c>
    </row>
    <row r="411" spans="1:10" ht="25.5">
      <c r="A411" s="643"/>
      <c r="B411" s="643"/>
      <c r="C411" s="643"/>
      <c r="D411" s="643"/>
      <c r="E411" s="643" t="s">
        <v>717</v>
      </c>
      <c r="F411" s="644">
        <v>9.5500000000000007</v>
      </c>
      <c r="G411" s="643" t="s">
        <v>718</v>
      </c>
      <c r="H411" s="644">
        <v>0</v>
      </c>
      <c r="I411" s="643" t="s">
        <v>719</v>
      </c>
      <c r="J411" s="644">
        <v>9.5500000000000007</v>
      </c>
    </row>
    <row r="412" spans="1:10" ht="15.75" thickBot="1">
      <c r="A412" s="643"/>
      <c r="B412" s="643"/>
      <c r="C412" s="643"/>
      <c r="D412" s="643"/>
      <c r="E412" s="643" t="s">
        <v>720</v>
      </c>
      <c r="F412" s="644">
        <v>3.96</v>
      </c>
      <c r="G412" s="643"/>
      <c r="H412" s="712" t="s">
        <v>721</v>
      </c>
      <c r="I412" s="712"/>
      <c r="J412" s="644">
        <v>17.29</v>
      </c>
    </row>
    <row r="413" spans="1:10" ht="0.95" customHeight="1" thickTop="1">
      <c r="A413" s="646"/>
      <c r="B413" s="646"/>
      <c r="C413" s="646"/>
      <c r="D413" s="646"/>
      <c r="E413" s="646"/>
      <c r="F413" s="646"/>
      <c r="G413" s="646"/>
      <c r="H413" s="646"/>
      <c r="I413" s="646"/>
      <c r="J413" s="646"/>
    </row>
    <row r="414" spans="1:10" ht="18" customHeight="1">
      <c r="A414" s="628"/>
      <c r="B414" s="629" t="s">
        <v>699</v>
      </c>
      <c r="C414" s="628" t="s">
        <v>700</v>
      </c>
      <c r="D414" s="628" t="s">
        <v>701</v>
      </c>
      <c r="E414" s="713" t="s">
        <v>702</v>
      </c>
      <c r="F414" s="713"/>
      <c r="G414" s="630" t="s">
        <v>703</v>
      </c>
      <c r="H414" s="629" t="s">
        <v>704</v>
      </c>
      <c r="I414" s="629" t="s">
        <v>705</v>
      </c>
      <c r="J414" s="629" t="s">
        <v>77</v>
      </c>
    </row>
    <row r="415" spans="1:10" ht="24" customHeight="1">
      <c r="A415" s="631" t="s">
        <v>706</v>
      </c>
      <c r="B415" s="632" t="s">
        <v>1095</v>
      </c>
      <c r="C415" s="631" t="s">
        <v>23</v>
      </c>
      <c r="D415" s="631" t="s">
        <v>1096</v>
      </c>
      <c r="E415" s="710" t="s">
        <v>713</v>
      </c>
      <c r="F415" s="710"/>
      <c r="G415" s="634" t="s">
        <v>714</v>
      </c>
      <c r="H415" s="635">
        <v>1</v>
      </c>
      <c r="I415" s="636">
        <v>14.5</v>
      </c>
      <c r="J415" s="636">
        <v>14.5</v>
      </c>
    </row>
    <row r="416" spans="1:10" ht="24" customHeight="1">
      <c r="A416" s="637" t="s">
        <v>710</v>
      </c>
      <c r="B416" s="638" t="s">
        <v>1097</v>
      </c>
      <c r="C416" s="637" t="s">
        <v>23</v>
      </c>
      <c r="D416" s="637" t="s">
        <v>1098</v>
      </c>
      <c r="E416" s="714" t="s">
        <v>713</v>
      </c>
      <c r="F416" s="714"/>
      <c r="G416" s="640" t="s">
        <v>714</v>
      </c>
      <c r="H416" s="641">
        <v>1</v>
      </c>
      <c r="I416" s="642">
        <v>0.11</v>
      </c>
      <c r="J416" s="642">
        <v>0.11</v>
      </c>
    </row>
    <row r="417" spans="1:10" ht="24" customHeight="1">
      <c r="A417" s="647" t="s">
        <v>732</v>
      </c>
      <c r="B417" s="648" t="s">
        <v>1079</v>
      </c>
      <c r="C417" s="647" t="s">
        <v>23</v>
      </c>
      <c r="D417" s="647" t="s">
        <v>1080</v>
      </c>
      <c r="E417" s="711" t="s">
        <v>1081</v>
      </c>
      <c r="F417" s="711"/>
      <c r="G417" s="649" t="s">
        <v>714</v>
      </c>
      <c r="H417" s="650">
        <v>1</v>
      </c>
      <c r="I417" s="651">
        <v>0.97</v>
      </c>
      <c r="J417" s="651">
        <v>0.97</v>
      </c>
    </row>
    <row r="418" spans="1:10" ht="24" customHeight="1">
      <c r="A418" s="647" t="s">
        <v>732</v>
      </c>
      <c r="B418" s="648" t="s">
        <v>1099</v>
      </c>
      <c r="C418" s="647" t="s">
        <v>23</v>
      </c>
      <c r="D418" s="647" t="s">
        <v>1100</v>
      </c>
      <c r="E418" s="711" t="s">
        <v>1078</v>
      </c>
      <c r="F418" s="711"/>
      <c r="G418" s="649" t="s">
        <v>714</v>
      </c>
      <c r="H418" s="650">
        <v>1</v>
      </c>
      <c r="I418" s="651">
        <v>10.71</v>
      </c>
      <c r="J418" s="651">
        <v>10.71</v>
      </c>
    </row>
    <row r="419" spans="1:10" ht="24" customHeight="1">
      <c r="A419" s="647" t="s">
        <v>732</v>
      </c>
      <c r="B419" s="648" t="s">
        <v>1101</v>
      </c>
      <c r="C419" s="647" t="s">
        <v>23</v>
      </c>
      <c r="D419" s="647" t="s">
        <v>1102</v>
      </c>
      <c r="E419" s="711" t="s">
        <v>1084</v>
      </c>
      <c r="F419" s="711"/>
      <c r="G419" s="649" t="s">
        <v>714</v>
      </c>
      <c r="H419" s="650">
        <v>1</v>
      </c>
      <c r="I419" s="651">
        <v>1.05</v>
      </c>
      <c r="J419" s="651">
        <v>1.05</v>
      </c>
    </row>
    <row r="420" spans="1:10" ht="24" customHeight="1">
      <c r="A420" s="647" t="s">
        <v>732</v>
      </c>
      <c r="B420" s="648" t="s">
        <v>1085</v>
      </c>
      <c r="C420" s="647" t="s">
        <v>23</v>
      </c>
      <c r="D420" s="647" t="s">
        <v>1086</v>
      </c>
      <c r="E420" s="711" t="s">
        <v>1081</v>
      </c>
      <c r="F420" s="711"/>
      <c r="G420" s="649" t="s">
        <v>714</v>
      </c>
      <c r="H420" s="650">
        <v>1</v>
      </c>
      <c r="I420" s="651">
        <v>0.55000000000000004</v>
      </c>
      <c r="J420" s="651">
        <v>0.55000000000000004</v>
      </c>
    </row>
    <row r="421" spans="1:10" ht="24" customHeight="1">
      <c r="A421" s="647" t="s">
        <v>732</v>
      </c>
      <c r="B421" s="648" t="s">
        <v>1103</v>
      </c>
      <c r="C421" s="647" t="s">
        <v>23</v>
      </c>
      <c r="D421" s="647" t="s">
        <v>1104</v>
      </c>
      <c r="E421" s="711" t="s">
        <v>1084</v>
      </c>
      <c r="F421" s="711"/>
      <c r="G421" s="649" t="s">
        <v>714</v>
      </c>
      <c r="H421" s="650">
        <v>1</v>
      </c>
      <c r="I421" s="651">
        <v>0.38</v>
      </c>
      <c r="J421" s="651">
        <v>0.38</v>
      </c>
    </row>
    <row r="422" spans="1:10" ht="24" customHeight="1">
      <c r="A422" s="647" t="s">
        <v>732</v>
      </c>
      <c r="B422" s="648" t="s">
        <v>1089</v>
      </c>
      <c r="C422" s="647" t="s">
        <v>23</v>
      </c>
      <c r="D422" s="647" t="s">
        <v>1090</v>
      </c>
      <c r="E422" s="711" t="s">
        <v>1091</v>
      </c>
      <c r="F422" s="711"/>
      <c r="G422" s="649" t="s">
        <v>714</v>
      </c>
      <c r="H422" s="650">
        <v>1</v>
      </c>
      <c r="I422" s="651">
        <v>0.01</v>
      </c>
      <c r="J422" s="651">
        <v>0.01</v>
      </c>
    </row>
    <row r="423" spans="1:10" ht="24" customHeight="1">
      <c r="A423" s="647" t="s">
        <v>732</v>
      </c>
      <c r="B423" s="648" t="s">
        <v>1092</v>
      </c>
      <c r="C423" s="647" t="s">
        <v>23</v>
      </c>
      <c r="D423" s="647" t="s">
        <v>1093</v>
      </c>
      <c r="E423" s="711" t="s">
        <v>1094</v>
      </c>
      <c r="F423" s="711"/>
      <c r="G423" s="649" t="s">
        <v>714</v>
      </c>
      <c r="H423" s="650">
        <v>1</v>
      </c>
      <c r="I423" s="651">
        <v>0.72</v>
      </c>
      <c r="J423" s="651">
        <v>0.72</v>
      </c>
    </row>
    <row r="424" spans="1:10" ht="25.5">
      <c r="A424" s="643"/>
      <c r="B424" s="643"/>
      <c r="C424" s="643"/>
      <c r="D424" s="643"/>
      <c r="E424" s="643" t="s">
        <v>717</v>
      </c>
      <c r="F424" s="644">
        <v>10.82</v>
      </c>
      <c r="G424" s="643" t="s">
        <v>718</v>
      </c>
      <c r="H424" s="644">
        <v>0</v>
      </c>
      <c r="I424" s="643" t="s">
        <v>719</v>
      </c>
      <c r="J424" s="644">
        <v>10.82</v>
      </c>
    </row>
    <row r="425" spans="1:10" ht="15.75" thickBot="1">
      <c r="A425" s="643"/>
      <c r="B425" s="643"/>
      <c r="C425" s="643"/>
      <c r="D425" s="643"/>
      <c r="E425" s="643" t="s">
        <v>720</v>
      </c>
      <c r="F425" s="644">
        <v>4.3099999999999996</v>
      </c>
      <c r="G425" s="643"/>
      <c r="H425" s="712" t="s">
        <v>721</v>
      </c>
      <c r="I425" s="712"/>
      <c r="J425" s="644">
        <v>18.809999999999999</v>
      </c>
    </row>
    <row r="426" spans="1:10" ht="0.95" customHeight="1" thickTop="1">
      <c r="A426" s="646"/>
      <c r="B426" s="646"/>
      <c r="C426" s="646"/>
      <c r="D426" s="646"/>
      <c r="E426" s="646"/>
      <c r="F426" s="646"/>
      <c r="G426" s="646"/>
      <c r="H426" s="646"/>
      <c r="I426" s="646"/>
      <c r="J426" s="646"/>
    </row>
    <row r="427" spans="1:10" ht="18" customHeight="1">
      <c r="A427" s="628"/>
      <c r="B427" s="629" t="s">
        <v>699</v>
      </c>
      <c r="C427" s="628" t="s">
        <v>700</v>
      </c>
      <c r="D427" s="628" t="s">
        <v>701</v>
      </c>
      <c r="E427" s="713" t="s">
        <v>702</v>
      </c>
      <c r="F427" s="713"/>
      <c r="G427" s="630" t="s">
        <v>703</v>
      </c>
      <c r="H427" s="629" t="s">
        <v>704</v>
      </c>
      <c r="I427" s="629" t="s">
        <v>705</v>
      </c>
      <c r="J427" s="629" t="s">
        <v>77</v>
      </c>
    </row>
    <row r="428" spans="1:10" ht="24" customHeight="1">
      <c r="A428" s="631" t="s">
        <v>706</v>
      </c>
      <c r="B428" s="632" t="s">
        <v>882</v>
      </c>
      <c r="C428" s="631" t="s">
        <v>23</v>
      </c>
      <c r="D428" s="631" t="s">
        <v>883</v>
      </c>
      <c r="E428" s="710" t="s">
        <v>713</v>
      </c>
      <c r="F428" s="710"/>
      <c r="G428" s="634" t="s">
        <v>714</v>
      </c>
      <c r="H428" s="635">
        <v>1</v>
      </c>
      <c r="I428" s="636">
        <v>16.89</v>
      </c>
      <c r="J428" s="636">
        <v>16.89</v>
      </c>
    </row>
    <row r="429" spans="1:10" ht="24" customHeight="1">
      <c r="A429" s="637" t="s">
        <v>710</v>
      </c>
      <c r="B429" s="638" t="s">
        <v>1105</v>
      </c>
      <c r="C429" s="637" t="s">
        <v>23</v>
      </c>
      <c r="D429" s="637" t="s">
        <v>1106</v>
      </c>
      <c r="E429" s="714" t="s">
        <v>713</v>
      </c>
      <c r="F429" s="714"/>
      <c r="G429" s="640" t="s">
        <v>714</v>
      </c>
      <c r="H429" s="641">
        <v>1</v>
      </c>
      <c r="I429" s="642">
        <v>0.1</v>
      </c>
      <c r="J429" s="642">
        <v>0.1</v>
      </c>
    </row>
    <row r="430" spans="1:10" ht="24" customHeight="1">
      <c r="A430" s="647" t="s">
        <v>732</v>
      </c>
      <c r="B430" s="648" t="s">
        <v>1107</v>
      </c>
      <c r="C430" s="647" t="s">
        <v>23</v>
      </c>
      <c r="D430" s="647" t="s">
        <v>1108</v>
      </c>
      <c r="E430" s="711" t="s">
        <v>1078</v>
      </c>
      <c r="F430" s="711"/>
      <c r="G430" s="649" t="s">
        <v>714</v>
      </c>
      <c r="H430" s="650">
        <v>1</v>
      </c>
      <c r="I430" s="651">
        <v>13.12</v>
      </c>
      <c r="J430" s="651">
        <v>13.12</v>
      </c>
    </row>
    <row r="431" spans="1:10" ht="24" customHeight="1">
      <c r="A431" s="647" t="s">
        <v>732</v>
      </c>
      <c r="B431" s="648" t="s">
        <v>1079</v>
      </c>
      <c r="C431" s="647" t="s">
        <v>23</v>
      </c>
      <c r="D431" s="647" t="s">
        <v>1080</v>
      </c>
      <c r="E431" s="711" t="s">
        <v>1081</v>
      </c>
      <c r="F431" s="711"/>
      <c r="G431" s="649" t="s">
        <v>714</v>
      </c>
      <c r="H431" s="650">
        <v>1</v>
      </c>
      <c r="I431" s="651">
        <v>0.97</v>
      </c>
      <c r="J431" s="651">
        <v>0.97</v>
      </c>
    </row>
    <row r="432" spans="1:10" ht="24" customHeight="1">
      <c r="A432" s="647" t="s">
        <v>732</v>
      </c>
      <c r="B432" s="648" t="s">
        <v>1109</v>
      </c>
      <c r="C432" s="647" t="s">
        <v>23</v>
      </c>
      <c r="D432" s="647" t="s">
        <v>1110</v>
      </c>
      <c r="E432" s="711" t="s">
        <v>1084</v>
      </c>
      <c r="F432" s="711"/>
      <c r="G432" s="649" t="s">
        <v>714</v>
      </c>
      <c r="H432" s="650">
        <v>1</v>
      </c>
      <c r="I432" s="651">
        <v>1.01</v>
      </c>
      <c r="J432" s="651">
        <v>1.01</v>
      </c>
    </row>
    <row r="433" spans="1:10" ht="24" customHeight="1">
      <c r="A433" s="647" t="s">
        <v>732</v>
      </c>
      <c r="B433" s="648" t="s">
        <v>1085</v>
      </c>
      <c r="C433" s="647" t="s">
        <v>23</v>
      </c>
      <c r="D433" s="647" t="s">
        <v>1086</v>
      </c>
      <c r="E433" s="711" t="s">
        <v>1081</v>
      </c>
      <c r="F433" s="711"/>
      <c r="G433" s="649" t="s">
        <v>714</v>
      </c>
      <c r="H433" s="650">
        <v>1</v>
      </c>
      <c r="I433" s="651">
        <v>0.55000000000000004</v>
      </c>
      <c r="J433" s="651">
        <v>0.55000000000000004</v>
      </c>
    </row>
    <row r="434" spans="1:10" ht="24" customHeight="1">
      <c r="A434" s="647" t="s">
        <v>732</v>
      </c>
      <c r="B434" s="648" t="s">
        <v>1111</v>
      </c>
      <c r="C434" s="647" t="s">
        <v>23</v>
      </c>
      <c r="D434" s="647" t="s">
        <v>1112</v>
      </c>
      <c r="E434" s="711" t="s">
        <v>1084</v>
      </c>
      <c r="F434" s="711"/>
      <c r="G434" s="649" t="s">
        <v>714</v>
      </c>
      <c r="H434" s="650">
        <v>1</v>
      </c>
      <c r="I434" s="651">
        <v>0.41</v>
      </c>
      <c r="J434" s="651">
        <v>0.41</v>
      </c>
    </row>
    <row r="435" spans="1:10" ht="24" customHeight="1">
      <c r="A435" s="647" t="s">
        <v>732</v>
      </c>
      <c r="B435" s="648" t="s">
        <v>1089</v>
      </c>
      <c r="C435" s="647" t="s">
        <v>23</v>
      </c>
      <c r="D435" s="647" t="s">
        <v>1090</v>
      </c>
      <c r="E435" s="711" t="s">
        <v>1091</v>
      </c>
      <c r="F435" s="711"/>
      <c r="G435" s="649" t="s">
        <v>714</v>
      </c>
      <c r="H435" s="650">
        <v>1</v>
      </c>
      <c r="I435" s="651">
        <v>0.01</v>
      </c>
      <c r="J435" s="651">
        <v>0.01</v>
      </c>
    </row>
    <row r="436" spans="1:10" ht="24" customHeight="1">
      <c r="A436" s="647" t="s">
        <v>732</v>
      </c>
      <c r="B436" s="648" t="s">
        <v>1092</v>
      </c>
      <c r="C436" s="647" t="s">
        <v>23</v>
      </c>
      <c r="D436" s="647" t="s">
        <v>1093</v>
      </c>
      <c r="E436" s="711" t="s">
        <v>1094</v>
      </c>
      <c r="F436" s="711"/>
      <c r="G436" s="649" t="s">
        <v>714</v>
      </c>
      <c r="H436" s="650">
        <v>1</v>
      </c>
      <c r="I436" s="651">
        <v>0.72</v>
      </c>
      <c r="J436" s="651">
        <v>0.72</v>
      </c>
    </row>
    <row r="437" spans="1:10" ht="25.5">
      <c r="A437" s="643"/>
      <c r="B437" s="643"/>
      <c r="C437" s="643"/>
      <c r="D437" s="643"/>
      <c r="E437" s="643" t="s">
        <v>717</v>
      </c>
      <c r="F437" s="644">
        <v>13.22</v>
      </c>
      <c r="G437" s="643" t="s">
        <v>718</v>
      </c>
      <c r="H437" s="644">
        <v>0</v>
      </c>
      <c r="I437" s="643" t="s">
        <v>719</v>
      </c>
      <c r="J437" s="644">
        <v>13.22</v>
      </c>
    </row>
    <row r="438" spans="1:10" ht="15.75" thickBot="1">
      <c r="A438" s="643"/>
      <c r="B438" s="643"/>
      <c r="C438" s="643"/>
      <c r="D438" s="643"/>
      <c r="E438" s="643" t="s">
        <v>720</v>
      </c>
      <c r="F438" s="644">
        <v>5.0199999999999996</v>
      </c>
      <c r="G438" s="643"/>
      <c r="H438" s="712" t="s">
        <v>721</v>
      </c>
      <c r="I438" s="712"/>
      <c r="J438" s="644">
        <v>21.91</v>
      </c>
    </row>
    <row r="439" spans="1:10" ht="0.95" customHeight="1" thickTop="1">
      <c r="A439" s="646"/>
      <c r="B439" s="646"/>
      <c r="C439" s="646"/>
      <c r="D439" s="646"/>
      <c r="E439" s="646"/>
      <c r="F439" s="646"/>
      <c r="G439" s="646"/>
      <c r="H439" s="646"/>
      <c r="I439" s="646"/>
      <c r="J439" s="646"/>
    </row>
    <row r="440" spans="1:10" ht="18" customHeight="1">
      <c r="A440" s="628"/>
      <c r="B440" s="629" t="s">
        <v>699</v>
      </c>
      <c r="C440" s="628" t="s">
        <v>700</v>
      </c>
      <c r="D440" s="628" t="s">
        <v>701</v>
      </c>
      <c r="E440" s="713" t="s">
        <v>702</v>
      </c>
      <c r="F440" s="713"/>
      <c r="G440" s="630" t="s">
        <v>703</v>
      </c>
      <c r="H440" s="629" t="s">
        <v>704</v>
      </c>
      <c r="I440" s="629" t="s">
        <v>705</v>
      </c>
      <c r="J440" s="629" t="s">
        <v>77</v>
      </c>
    </row>
    <row r="441" spans="1:10" ht="60" customHeight="1">
      <c r="A441" s="631" t="s">
        <v>706</v>
      </c>
      <c r="B441" s="632" t="s">
        <v>1064</v>
      </c>
      <c r="C441" s="631" t="s">
        <v>23</v>
      </c>
      <c r="D441" s="631" t="s">
        <v>1065</v>
      </c>
      <c r="E441" s="710" t="s">
        <v>959</v>
      </c>
      <c r="F441" s="710"/>
      <c r="G441" s="634" t="s">
        <v>0</v>
      </c>
      <c r="H441" s="635">
        <v>1</v>
      </c>
      <c r="I441" s="636">
        <v>61.18</v>
      </c>
      <c r="J441" s="636">
        <v>61.18</v>
      </c>
    </row>
    <row r="442" spans="1:10" ht="48" customHeight="1">
      <c r="A442" s="637" t="s">
        <v>710</v>
      </c>
      <c r="B442" s="638" t="s">
        <v>1113</v>
      </c>
      <c r="C442" s="637" t="s">
        <v>23</v>
      </c>
      <c r="D442" s="637" t="s">
        <v>1114</v>
      </c>
      <c r="E442" s="714" t="s">
        <v>713</v>
      </c>
      <c r="F442" s="714"/>
      <c r="G442" s="640" t="s">
        <v>3</v>
      </c>
      <c r="H442" s="641">
        <v>9.7999999999999997E-3</v>
      </c>
      <c r="I442" s="642">
        <v>350.72</v>
      </c>
      <c r="J442" s="642">
        <v>3.43</v>
      </c>
    </row>
    <row r="443" spans="1:10" ht="24" customHeight="1">
      <c r="A443" s="637" t="s">
        <v>710</v>
      </c>
      <c r="B443" s="638" t="s">
        <v>884</v>
      </c>
      <c r="C443" s="637" t="s">
        <v>23</v>
      </c>
      <c r="D443" s="637" t="s">
        <v>885</v>
      </c>
      <c r="E443" s="714" t="s">
        <v>713</v>
      </c>
      <c r="F443" s="714"/>
      <c r="G443" s="640" t="s">
        <v>714</v>
      </c>
      <c r="H443" s="641">
        <v>1.55</v>
      </c>
      <c r="I443" s="642">
        <v>17.59</v>
      </c>
      <c r="J443" s="642">
        <v>27.26</v>
      </c>
    </row>
    <row r="444" spans="1:10" ht="24" customHeight="1">
      <c r="A444" s="637" t="s">
        <v>710</v>
      </c>
      <c r="B444" s="638" t="s">
        <v>727</v>
      </c>
      <c r="C444" s="637" t="s">
        <v>23</v>
      </c>
      <c r="D444" s="637" t="s">
        <v>728</v>
      </c>
      <c r="E444" s="714" t="s">
        <v>713</v>
      </c>
      <c r="F444" s="714"/>
      <c r="G444" s="640" t="s">
        <v>714</v>
      </c>
      <c r="H444" s="641">
        <v>0.77500000000000002</v>
      </c>
      <c r="I444" s="642">
        <v>13.94</v>
      </c>
      <c r="J444" s="642">
        <v>10.8</v>
      </c>
    </row>
    <row r="445" spans="1:10" ht="24" customHeight="1">
      <c r="A445" s="647" t="s">
        <v>732</v>
      </c>
      <c r="B445" s="648" t="s">
        <v>1115</v>
      </c>
      <c r="C445" s="647" t="s">
        <v>23</v>
      </c>
      <c r="D445" s="647" t="s">
        <v>1116</v>
      </c>
      <c r="E445" s="711" t="s">
        <v>735</v>
      </c>
      <c r="F445" s="711"/>
      <c r="G445" s="649" t="s">
        <v>1117</v>
      </c>
      <c r="H445" s="650">
        <v>2.8309999999999998E-2</v>
      </c>
      <c r="I445" s="651">
        <v>650</v>
      </c>
      <c r="J445" s="651">
        <v>18.399999999999999</v>
      </c>
    </row>
    <row r="446" spans="1:10" ht="24" customHeight="1">
      <c r="A446" s="647" t="s">
        <v>732</v>
      </c>
      <c r="B446" s="648" t="s">
        <v>1118</v>
      </c>
      <c r="C446" s="647" t="s">
        <v>23</v>
      </c>
      <c r="D446" s="647" t="s">
        <v>1119</v>
      </c>
      <c r="E446" s="711" t="s">
        <v>735</v>
      </c>
      <c r="F446" s="711"/>
      <c r="G446" s="649" t="s">
        <v>1120</v>
      </c>
      <c r="H446" s="650">
        <v>5.0000000000000001E-3</v>
      </c>
      <c r="I446" s="651">
        <v>38.53</v>
      </c>
      <c r="J446" s="651">
        <v>0.19</v>
      </c>
    </row>
    <row r="447" spans="1:10" ht="36" customHeight="1">
      <c r="A447" s="647" t="s">
        <v>732</v>
      </c>
      <c r="B447" s="648" t="s">
        <v>1121</v>
      </c>
      <c r="C447" s="647" t="s">
        <v>23</v>
      </c>
      <c r="D447" s="647" t="s">
        <v>1122</v>
      </c>
      <c r="E447" s="711" t="s">
        <v>735</v>
      </c>
      <c r="F447" s="711"/>
      <c r="G447" s="649" t="s">
        <v>519</v>
      </c>
      <c r="H447" s="650">
        <v>0.42</v>
      </c>
      <c r="I447" s="651">
        <v>2.63</v>
      </c>
      <c r="J447" s="651">
        <v>1.1000000000000001</v>
      </c>
    </row>
    <row r="448" spans="1:10" ht="25.5">
      <c r="A448" s="643"/>
      <c r="B448" s="643"/>
      <c r="C448" s="643"/>
      <c r="D448" s="643"/>
      <c r="E448" s="643" t="s">
        <v>717</v>
      </c>
      <c r="F448" s="644">
        <v>29.78</v>
      </c>
      <c r="G448" s="643" t="s">
        <v>718</v>
      </c>
      <c r="H448" s="644">
        <v>0</v>
      </c>
      <c r="I448" s="643" t="s">
        <v>719</v>
      </c>
      <c r="J448" s="644">
        <v>29.78</v>
      </c>
    </row>
    <row r="449" spans="1:10" ht="15.75" thickBot="1">
      <c r="A449" s="643"/>
      <c r="B449" s="643"/>
      <c r="C449" s="643"/>
      <c r="D449" s="643"/>
      <c r="E449" s="643" t="s">
        <v>720</v>
      </c>
      <c r="F449" s="644">
        <v>18.21</v>
      </c>
      <c r="G449" s="643"/>
      <c r="H449" s="712" t="s">
        <v>721</v>
      </c>
      <c r="I449" s="712"/>
      <c r="J449" s="644">
        <v>79.39</v>
      </c>
    </row>
    <row r="450" spans="1:10" ht="0.95" customHeight="1" thickTop="1">
      <c r="A450" s="646"/>
      <c r="B450" s="646"/>
      <c r="C450" s="646"/>
      <c r="D450" s="646"/>
      <c r="E450" s="646"/>
      <c r="F450" s="646"/>
      <c r="G450" s="646"/>
      <c r="H450" s="646"/>
      <c r="I450" s="646"/>
      <c r="J450" s="646"/>
    </row>
    <row r="451" spans="1:10" ht="18" customHeight="1">
      <c r="A451" s="628"/>
      <c r="B451" s="629" t="s">
        <v>699</v>
      </c>
      <c r="C451" s="628" t="s">
        <v>700</v>
      </c>
      <c r="D451" s="628" t="s">
        <v>701</v>
      </c>
      <c r="E451" s="713" t="s">
        <v>702</v>
      </c>
      <c r="F451" s="713"/>
      <c r="G451" s="630" t="s">
        <v>703</v>
      </c>
      <c r="H451" s="629" t="s">
        <v>704</v>
      </c>
      <c r="I451" s="629" t="s">
        <v>705</v>
      </c>
      <c r="J451" s="629" t="s">
        <v>77</v>
      </c>
    </row>
    <row r="452" spans="1:10" ht="60" customHeight="1">
      <c r="A452" s="631" t="s">
        <v>706</v>
      </c>
      <c r="B452" s="632" t="s">
        <v>1060</v>
      </c>
      <c r="C452" s="631" t="s">
        <v>23</v>
      </c>
      <c r="D452" s="631" t="s">
        <v>1061</v>
      </c>
      <c r="E452" s="710" t="s">
        <v>959</v>
      </c>
      <c r="F452" s="710"/>
      <c r="G452" s="634" t="s">
        <v>0</v>
      </c>
      <c r="H452" s="635">
        <v>1</v>
      </c>
      <c r="I452" s="636">
        <v>56.5</v>
      </c>
      <c r="J452" s="636">
        <v>56.5</v>
      </c>
    </row>
    <row r="453" spans="1:10" ht="48" customHeight="1">
      <c r="A453" s="637" t="s">
        <v>710</v>
      </c>
      <c r="B453" s="638" t="s">
        <v>1113</v>
      </c>
      <c r="C453" s="637" t="s">
        <v>23</v>
      </c>
      <c r="D453" s="637" t="s">
        <v>1114</v>
      </c>
      <c r="E453" s="714" t="s">
        <v>713</v>
      </c>
      <c r="F453" s="714"/>
      <c r="G453" s="640" t="s">
        <v>3</v>
      </c>
      <c r="H453" s="641">
        <v>9.7999999999999997E-3</v>
      </c>
      <c r="I453" s="642">
        <v>350.72</v>
      </c>
      <c r="J453" s="642">
        <v>3.43</v>
      </c>
    </row>
    <row r="454" spans="1:10" ht="24" customHeight="1">
      <c r="A454" s="637" t="s">
        <v>710</v>
      </c>
      <c r="B454" s="638" t="s">
        <v>884</v>
      </c>
      <c r="C454" s="637" t="s">
        <v>23</v>
      </c>
      <c r="D454" s="637" t="s">
        <v>885</v>
      </c>
      <c r="E454" s="714" t="s">
        <v>713</v>
      </c>
      <c r="F454" s="714"/>
      <c r="G454" s="640" t="s">
        <v>714</v>
      </c>
      <c r="H454" s="641">
        <v>1.37</v>
      </c>
      <c r="I454" s="642">
        <v>17.59</v>
      </c>
      <c r="J454" s="642">
        <v>24.09</v>
      </c>
    </row>
    <row r="455" spans="1:10" ht="24" customHeight="1">
      <c r="A455" s="637" t="s">
        <v>710</v>
      </c>
      <c r="B455" s="638" t="s">
        <v>727</v>
      </c>
      <c r="C455" s="637" t="s">
        <v>23</v>
      </c>
      <c r="D455" s="637" t="s">
        <v>728</v>
      </c>
      <c r="E455" s="714" t="s">
        <v>713</v>
      </c>
      <c r="F455" s="714"/>
      <c r="G455" s="640" t="s">
        <v>714</v>
      </c>
      <c r="H455" s="641">
        <v>0.68500000000000005</v>
      </c>
      <c r="I455" s="642">
        <v>13.94</v>
      </c>
      <c r="J455" s="642">
        <v>9.5399999999999991</v>
      </c>
    </row>
    <row r="456" spans="1:10" ht="24" customHeight="1">
      <c r="A456" s="647" t="s">
        <v>732</v>
      </c>
      <c r="B456" s="648" t="s">
        <v>1115</v>
      </c>
      <c r="C456" s="647" t="s">
        <v>23</v>
      </c>
      <c r="D456" s="647" t="s">
        <v>1116</v>
      </c>
      <c r="E456" s="711" t="s">
        <v>735</v>
      </c>
      <c r="F456" s="711"/>
      <c r="G456" s="649" t="s">
        <v>1117</v>
      </c>
      <c r="H456" s="650">
        <v>2.793E-2</v>
      </c>
      <c r="I456" s="651">
        <v>650</v>
      </c>
      <c r="J456" s="651">
        <v>18.149999999999999</v>
      </c>
    </row>
    <row r="457" spans="1:10" ht="24" customHeight="1">
      <c r="A457" s="647" t="s">
        <v>732</v>
      </c>
      <c r="B457" s="648" t="s">
        <v>1118</v>
      </c>
      <c r="C457" s="647" t="s">
        <v>23</v>
      </c>
      <c r="D457" s="647" t="s">
        <v>1119</v>
      </c>
      <c r="E457" s="711" t="s">
        <v>735</v>
      </c>
      <c r="F457" s="711"/>
      <c r="G457" s="649" t="s">
        <v>1120</v>
      </c>
      <c r="H457" s="650">
        <v>5.0000000000000001E-3</v>
      </c>
      <c r="I457" s="651">
        <v>38.53</v>
      </c>
      <c r="J457" s="651">
        <v>0.19</v>
      </c>
    </row>
    <row r="458" spans="1:10" ht="36" customHeight="1">
      <c r="A458" s="647" t="s">
        <v>732</v>
      </c>
      <c r="B458" s="648" t="s">
        <v>1121</v>
      </c>
      <c r="C458" s="647" t="s">
        <v>23</v>
      </c>
      <c r="D458" s="647" t="s">
        <v>1122</v>
      </c>
      <c r="E458" s="711" t="s">
        <v>735</v>
      </c>
      <c r="F458" s="711"/>
      <c r="G458" s="649" t="s">
        <v>519</v>
      </c>
      <c r="H458" s="650">
        <v>0.42</v>
      </c>
      <c r="I458" s="651">
        <v>2.63</v>
      </c>
      <c r="J458" s="651">
        <v>1.1000000000000001</v>
      </c>
    </row>
    <row r="459" spans="1:10" ht="25.5">
      <c r="A459" s="643"/>
      <c r="B459" s="643"/>
      <c r="C459" s="643"/>
      <c r="D459" s="643"/>
      <c r="E459" s="643" t="s">
        <v>717</v>
      </c>
      <c r="F459" s="644">
        <v>26.37</v>
      </c>
      <c r="G459" s="643" t="s">
        <v>718</v>
      </c>
      <c r="H459" s="644">
        <v>0</v>
      </c>
      <c r="I459" s="643" t="s">
        <v>719</v>
      </c>
      <c r="J459" s="644">
        <v>26.37</v>
      </c>
    </row>
    <row r="460" spans="1:10" ht="15.75" thickBot="1">
      <c r="A460" s="643"/>
      <c r="B460" s="643"/>
      <c r="C460" s="643"/>
      <c r="D460" s="643"/>
      <c r="E460" s="643" t="s">
        <v>720</v>
      </c>
      <c r="F460" s="644">
        <v>16.82</v>
      </c>
      <c r="G460" s="643"/>
      <c r="H460" s="712" t="s">
        <v>721</v>
      </c>
      <c r="I460" s="712"/>
      <c r="J460" s="644">
        <v>73.319999999999993</v>
      </c>
    </row>
    <row r="461" spans="1:10" ht="0.95" customHeight="1" thickTop="1">
      <c r="A461" s="646"/>
      <c r="B461" s="646"/>
      <c r="C461" s="646"/>
      <c r="D461" s="646"/>
      <c r="E461" s="646"/>
      <c r="F461" s="646"/>
      <c r="G461" s="646"/>
      <c r="H461" s="646"/>
      <c r="I461" s="646"/>
      <c r="J461" s="646"/>
    </row>
    <row r="462" spans="1:10" ht="18" customHeight="1">
      <c r="A462" s="628"/>
      <c r="B462" s="629" t="s">
        <v>699</v>
      </c>
      <c r="C462" s="628" t="s">
        <v>700</v>
      </c>
      <c r="D462" s="628" t="s">
        <v>701</v>
      </c>
      <c r="E462" s="713" t="s">
        <v>702</v>
      </c>
      <c r="F462" s="713"/>
      <c r="G462" s="630" t="s">
        <v>703</v>
      </c>
      <c r="H462" s="629" t="s">
        <v>704</v>
      </c>
      <c r="I462" s="629" t="s">
        <v>705</v>
      </c>
      <c r="J462" s="629" t="s">
        <v>77</v>
      </c>
    </row>
    <row r="463" spans="1:10" ht="60" customHeight="1">
      <c r="A463" s="631" t="s">
        <v>706</v>
      </c>
      <c r="B463" s="632" t="s">
        <v>1062</v>
      </c>
      <c r="C463" s="631" t="s">
        <v>23</v>
      </c>
      <c r="D463" s="631" t="s">
        <v>1063</v>
      </c>
      <c r="E463" s="710" t="s">
        <v>959</v>
      </c>
      <c r="F463" s="710"/>
      <c r="G463" s="634" t="s">
        <v>0</v>
      </c>
      <c r="H463" s="635">
        <v>1</v>
      </c>
      <c r="I463" s="636">
        <v>72.87</v>
      </c>
      <c r="J463" s="636">
        <v>72.87</v>
      </c>
    </row>
    <row r="464" spans="1:10" ht="48" customHeight="1">
      <c r="A464" s="637" t="s">
        <v>710</v>
      </c>
      <c r="B464" s="638" t="s">
        <v>1113</v>
      </c>
      <c r="C464" s="637" t="s">
        <v>23</v>
      </c>
      <c r="D464" s="637" t="s">
        <v>1114</v>
      </c>
      <c r="E464" s="714" t="s">
        <v>713</v>
      </c>
      <c r="F464" s="714"/>
      <c r="G464" s="640" t="s">
        <v>3</v>
      </c>
      <c r="H464" s="641">
        <v>9.7999999999999997E-3</v>
      </c>
      <c r="I464" s="642">
        <v>350.72</v>
      </c>
      <c r="J464" s="642">
        <v>3.43</v>
      </c>
    </row>
    <row r="465" spans="1:10" ht="24" customHeight="1">
      <c r="A465" s="637" t="s">
        <v>710</v>
      </c>
      <c r="B465" s="638" t="s">
        <v>884</v>
      </c>
      <c r="C465" s="637" t="s">
        <v>23</v>
      </c>
      <c r="D465" s="637" t="s">
        <v>885</v>
      </c>
      <c r="E465" s="714" t="s">
        <v>713</v>
      </c>
      <c r="F465" s="714"/>
      <c r="G465" s="640" t="s">
        <v>714</v>
      </c>
      <c r="H465" s="641">
        <v>1.98</v>
      </c>
      <c r="I465" s="642">
        <v>17.59</v>
      </c>
      <c r="J465" s="642">
        <v>34.82</v>
      </c>
    </row>
    <row r="466" spans="1:10" ht="24" customHeight="1">
      <c r="A466" s="637" t="s">
        <v>710</v>
      </c>
      <c r="B466" s="638" t="s">
        <v>727</v>
      </c>
      <c r="C466" s="637" t="s">
        <v>23</v>
      </c>
      <c r="D466" s="637" t="s">
        <v>728</v>
      </c>
      <c r="E466" s="714" t="s">
        <v>713</v>
      </c>
      <c r="F466" s="714"/>
      <c r="G466" s="640" t="s">
        <v>714</v>
      </c>
      <c r="H466" s="641">
        <v>0.99</v>
      </c>
      <c r="I466" s="642">
        <v>13.94</v>
      </c>
      <c r="J466" s="642">
        <v>13.8</v>
      </c>
    </row>
    <row r="467" spans="1:10" ht="24" customHeight="1">
      <c r="A467" s="647" t="s">
        <v>732</v>
      </c>
      <c r="B467" s="648" t="s">
        <v>1115</v>
      </c>
      <c r="C467" s="647" t="s">
        <v>23</v>
      </c>
      <c r="D467" s="647" t="s">
        <v>1116</v>
      </c>
      <c r="E467" s="711" t="s">
        <v>735</v>
      </c>
      <c r="F467" s="711"/>
      <c r="G467" s="649" t="s">
        <v>1117</v>
      </c>
      <c r="H467" s="650">
        <v>2.8309999999999998E-2</v>
      </c>
      <c r="I467" s="651">
        <v>650</v>
      </c>
      <c r="J467" s="651">
        <v>18.399999999999999</v>
      </c>
    </row>
    <row r="468" spans="1:10" ht="24" customHeight="1">
      <c r="A468" s="647" t="s">
        <v>732</v>
      </c>
      <c r="B468" s="648" t="s">
        <v>1118</v>
      </c>
      <c r="C468" s="647" t="s">
        <v>23</v>
      </c>
      <c r="D468" s="647" t="s">
        <v>1119</v>
      </c>
      <c r="E468" s="711" t="s">
        <v>735</v>
      </c>
      <c r="F468" s="711"/>
      <c r="G468" s="649" t="s">
        <v>1120</v>
      </c>
      <c r="H468" s="650">
        <v>9.4000000000000004E-3</v>
      </c>
      <c r="I468" s="651">
        <v>38.53</v>
      </c>
      <c r="J468" s="651">
        <v>0.36</v>
      </c>
    </row>
    <row r="469" spans="1:10" ht="36" customHeight="1">
      <c r="A469" s="647" t="s">
        <v>732</v>
      </c>
      <c r="B469" s="648" t="s">
        <v>1121</v>
      </c>
      <c r="C469" s="647" t="s">
        <v>23</v>
      </c>
      <c r="D469" s="647" t="s">
        <v>1122</v>
      </c>
      <c r="E469" s="711" t="s">
        <v>735</v>
      </c>
      <c r="F469" s="711"/>
      <c r="G469" s="649" t="s">
        <v>519</v>
      </c>
      <c r="H469" s="650">
        <v>0.78500000000000003</v>
      </c>
      <c r="I469" s="651">
        <v>2.63</v>
      </c>
      <c r="J469" s="651">
        <v>2.06</v>
      </c>
    </row>
    <row r="470" spans="1:10" ht="25.5">
      <c r="A470" s="643"/>
      <c r="B470" s="643"/>
      <c r="C470" s="643"/>
      <c r="D470" s="643"/>
      <c r="E470" s="643" t="s">
        <v>717</v>
      </c>
      <c r="F470" s="644">
        <v>37.93</v>
      </c>
      <c r="G470" s="643" t="s">
        <v>718</v>
      </c>
      <c r="H470" s="644">
        <v>0</v>
      </c>
      <c r="I470" s="643" t="s">
        <v>719</v>
      </c>
      <c r="J470" s="644">
        <v>37.93</v>
      </c>
    </row>
    <row r="471" spans="1:10" ht="15.75" thickBot="1">
      <c r="A471" s="643"/>
      <c r="B471" s="643"/>
      <c r="C471" s="643"/>
      <c r="D471" s="643"/>
      <c r="E471" s="643" t="s">
        <v>720</v>
      </c>
      <c r="F471" s="644">
        <v>21.69</v>
      </c>
      <c r="G471" s="643"/>
      <c r="H471" s="712" t="s">
        <v>721</v>
      </c>
      <c r="I471" s="712"/>
      <c r="J471" s="644">
        <v>94.56</v>
      </c>
    </row>
    <row r="472" spans="1:10" ht="0.95" customHeight="1" thickTop="1">
      <c r="A472" s="646"/>
      <c r="B472" s="646"/>
      <c r="C472" s="646"/>
      <c r="D472" s="646"/>
      <c r="E472" s="646"/>
      <c r="F472" s="646"/>
      <c r="G472" s="646"/>
      <c r="H472" s="646"/>
      <c r="I472" s="646"/>
      <c r="J472" s="646"/>
    </row>
    <row r="473" spans="1:10" ht="18" customHeight="1">
      <c r="A473" s="628"/>
      <c r="B473" s="629" t="s">
        <v>699</v>
      </c>
      <c r="C473" s="628" t="s">
        <v>700</v>
      </c>
      <c r="D473" s="628" t="s">
        <v>701</v>
      </c>
      <c r="E473" s="713" t="s">
        <v>702</v>
      </c>
      <c r="F473" s="713"/>
      <c r="G473" s="630" t="s">
        <v>703</v>
      </c>
      <c r="H473" s="629" t="s">
        <v>704</v>
      </c>
      <c r="I473" s="629" t="s">
        <v>705</v>
      </c>
      <c r="J473" s="629" t="s">
        <v>77</v>
      </c>
    </row>
    <row r="474" spans="1:10" ht="60" customHeight="1">
      <c r="A474" s="631" t="s">
        <v>706</v>
      </c>
      <c r="B474" s="632" t="s">
        <v>1058</v>
      </c>
      <c r="C474" s="631" t="s">
        <v>23</v>
      </c>
      <c r="D474" s="631" t="s">
        <v>1059</v>
      </c>
      <c r="E474" s="710" t="s">
        <v>959</v>
      </c>
      <c r="F474" s="710"/>
      <c r="G474" s="634" t="s">
        <v>0</v>
      </c>
      <c r="H474" s="635">
        <v>1</v>
      </c>
      <c r="I474" s="636">
        <v>65.489999999999995</v>
      </c>
      <c r="J474" s="636">
        <v>65.489999999999995</v>
      </c>
    </row>
    <row r="475" spans="1:10" ht="48" customHeight="1">
      <c r="A475" s="637" t="s">
        <v>710</v>
      </c>
      <c r="B475" s="638" t="s">
        <v>1113</v>
      </c>
      <c r="C475" s="637" t="s">
        <v>23</v>
      </c>
      <c r="D475" s="637" t="s">
        <v>1114</v>
      </c>
      <c r="E475" s="714" t="s">
        <v>713</v>
      </c>
      <c r="F475" s="714"/>
      <c r="G475" s="640" t="s">
        <v>3</v>
      </c>
      <c r="H475" s="641">
        <v>9.7999999999999997E-3</v>
      </c>
      <c r="I475" s="642">
        <v>350.72</v>
      </c>
      <c r="J475" s="642">
        <v>3.43</v>
      </c>
    </row>
    <row r="476" spans="1:10" ht="24" customHeight="1">
      <c r="A476" s="637" t="s">
        <v>710</v>
      </c>
      <c r="B476" s="638" t="s">
        <v>884</v>
      </c>
      <c r="C476" s="637" t="s">
        <v>23</v>
      </c>
      <c r="D476" s="637" t="s">
        <v>885</v>
      </c>
      <c r="E476" s="714" t="s">
        <v>713</v>
      </c>
      <c r="F476" s="714"/>
      <c r="G476" s="640" t="s">
        <v>714</v>
      </c>
      <c r="H476" s="641">
        <v>1.69</v>
      </c>
      <c r="I476" s="642">
        <v>17.59</v>
      </c>
      <c r="J476" s="642">
        <v>29.72</v>
      </c>
    </row>
    <row r="477" spans="1:10" ht="24" customHeight="1">
      <c r="A477" s="637" t="s">
        <v>710</v>
      </c>
      <c r="B477" s="638" t="s">
        <v>727</v>
      </c>
      <c r="C477" s="637" t="s">
        <v>23</v>
      </c>
      <c r="D477" s="637" t="s">
        <v>728</v>
      </c>
      <c r="E477" s="714" t="s">
        <v>713</v>
      </c>
      <c r="F477" s="714"/>
      <c r="G477" s="640" t="s">
        <v>714</v>
      </c>
      <c r="H477" s="641">
        <v>0.84499999999999997</v>
      </c>
      <c r="I477" s="642">
        <v>13.94</v>
      </c>
      <c r="J477" s="642">
        <v>11.77</v>
      </c>
    </row>
    <row r="478" spans="1:10" ht="24" customHeight="1">
      <c r="A478" s="647" t="s">
        <v>732</v>
      </c>
      <c r="B478" s="648" t="s">
        <v>1115</v>
      </c>
      <c r="C478" s="647" t="s">
        <v>23</v>
      </c>
      <c r="D478" s="647" t="s">
        <v>1116</v>
      </c>
      <c r="E478" s="711" t="s">
        <v>735</v>
      </c>
      <c r="F478" s="711"/>
      <c r="G478" s="649" t="s">
        <v>1117</v>
      </c>
      <c r="H478" s="650">
        <v>2.793E-2</v>
      </c>
      <c r="I478" s="651">
        <v>650</v>
      </c>
      <c r="J478" s="651">
        <v>18.149999999999999</v>
      </c>
    </row>
    <row r="479" spans="1:10" ht="24" customHeight="1">
      <c r="A479" s="647" t="s">
        <v>732</v>
      </c>
      <c r="B479" s="648" t="s">
        <v>1118</v>
      </c>
      <c r="C479" s="647" t="s">
        <v>23</v>
      </c>
      <c r="D479" s="647" t="s">
        <v>1119</v>
      </c>
      <c r="E479" s="711" t="s">
        <v>735</v>
      </c>
      <c r="F479" s="711"/>
      <c r="G479" s="649" t="s">
        <v>1120</v>
      </c>
      <c r="H479" s="650">
        <v>9.4000000000000004E-3</v>
      </c>
      <c r="I479" s="651">
        <v>38.53</v>
      </c>
      <c r="J479" s="651">
        <v>0.36</v>
      </c>
    </row>
    <row r="480" spans="1:10" ht="36" customHeight="1">
      <c r="A480" s="647" t="s">
        <v>732</v>
      </c>
      <c r="B480" s="648" t="s">
        <v>1121</v>
      </c>
      <c r="C480" s="647" t="s">
        <v>23</v>
      </c>
      <c r="D480" s="647" t="s">
        <v>1122</v>
      </c>
      <c r="E480" s="711" t="s">
        <v>735</v>
      </c>
      <c r="F480" s="711"/>
      <c r="G480" s="649" t="s">
        <v>519</v>
      </c>
      <c r="H480" s="650">
        <v>0.78500000000000003</v>
      </c>
      <c r="I480" s="651">
        <v>2.63</v>
      </c>
      <c r="J480" s="651">
        <v>2.06</v>
      </c>
    </row>
    <row r="481" spans="1:10" ht="25.5">
      <c r="A481" s="643"/>
      <c r="B481" s="643"/>
      <c r="C481" s="643"/>
      <c r="D481" s="643"/>
      <c r="E481" s="643" t="s">
        <v>717</v>
      </c>
      <c r="F481" s="644">
        <v>32.43</v>
      </c>
      <c r="G481" s="643" t="s">
        <v>718</v>
      </c>
      <c r="H481" s="644">
        <v>0</v>
      </c>
      <c r="I481" s="643" t="s">
        <v>719</v>
      </c>
      <c r="J481" s="644">
        <v>32.43</v>
      </c>
    </row>
    <row r="482" spans="1:10" ht="15.75" thickBot="1">
      <c r="A482" s="643"/>
      <c r="B482" s="643"/>
      <c r="C482" s="643"/>
      <c r="D482" s="643"/>
      <c r="E482" s="643" t="s">
        <v>720</v>
      </c>
      <c r="F482" s="644">
        <v>19.489999999999998</v>
      </c>
      <c r="G482" s="643"/>
      <c r="H482" s="712" t="s">
        <v>721</v>
      </c>
      <c r="I482" s="712"/>
      <c r="J482" s="644">
        <v>84.98</v>
      </c>
    </row>
    <row r="483" spans="1:10" ht="0.95" customHeight="1" thickTop="1">
      <c r="A483" s="646"/>
      <c r="B483" s="646"/>
      <c r="C483" s="646"/>
      <c r="D483" s="646"/>
      <c r="E483" s="646"/>
      <c r="F483" s="646"/>
      <c r="G483" s="646"/>
      <c r="H483" s="646"/>
      <c r="I483" s="646"/>
      <c r="J483" s="646"/>
    </row>
    <row r="484" spans="1:10" ht="18" customHeight="1">
      <c r="A484" s="628"/>
      <c r="B484" s="629" t="s">
        <v>699</v>
      </c>
      <c r="C484" s="628" t="s">
        <v>700</v>
      </c>
      <c r="D484" s="628" t="s">
        <v>701</v>
      </c>
      <c r="E484" s="713" t="s">
        <v>702</v>
      </c>
      <c r="F484" s="713"/>
      <c r="G484" s="630" t="s">
        <v>703</v>
      </c>
      <c r="H484" s="629" t="s">
        <v>704</v>
      </c>
      <c r="I484" s="629" t="s">
        <v>705</v>
      </c>
      <c r="J484" s="629" t="s">
        <v>77</v>
      </c>
    </row>
    <row r="485" spans="1:10" ht="48" customHeight="1">
      <c r="A485" s="631" t="s">
        <v>706</v>
      </c>
      <c r="B485" s="632" t="s">
        <v>1113</v>
      </c>
      <c r="C485" s="631" t="s">
        <v>23</v>
      </c>
      <c r="D485" s="631" t="s">
        <v>1114</v>
      </c>
      <c r="E485" s="710" t="s">
        <v>713</v>
      </c>
      <c r="F485" s="710"/>
      <c r="G485" s="634" t="s">
        <v>3</v>
      </c>
      <c r="H485" s="635">
        <v>1</v>
      </c>
      <c r="I485" s="636">
        <v>350.72</v>
      </c>
      <c r="J485" s="636">
        <v>350.72</v>
      </c>
    </row>
    <row r="486" spans="1:10" ht="48" customHeight="1">
      <c r="A486" s="637" t="s">
        <v>710</v>
      </c>
      <c r="B486" s="638" t="s">
        <v>1123</v>
      </c>
      <c r="C486" s="637" t="s">
        <v>23</v>
      </c>
      <c r="D486" s="637" t="s">
        <v>1124</v>
      </c>
      <c r="E486" s="714" t="s">
        <v>755</v>
      </c>
      <c r="F486" s="714"/>
      <c r="G486" s="640" t="s">
        <v>367</v>
      </c>
      <c r="H486" s="641">
        <v>1.05</v>
      </c>
      <c r="I486" s="642">
        <v>1.41</v>
      </c>
      <c r="J486" s="642">
        <v>1.48</v>
      </c>
    </row>
    <row r="487" spans="1:10" ht="48" customHeight="1">
      <c r="A487" s="637" t="s">
        <v>710</v>
      </c>
      <c r="B487" s="638" t="s">
        <v>1125</v>
      </c>
      <c r="C487" s="637" t="s">
        <v>23</v>
      </c>
      <c r="D487" s="637" t="s">
        <v>1126</v>
      </c>
      <c r="E487" s="714" t="s">
        <v>755</v>
      </c>
      <c r="F487" s="714"/>
      <c r="G487" s="640" t="s">
        <v>776</v>
      </c>
      <c r="H487" s="641">
        <v>3.45</v>
      </c>
      <c r="I487" s="642">
        <v>0.28000000000000003</v>
      </c>
      <c r="J487" s="642">
        <v>0.96</v>
      </c>
    </row>
    <row r="488" spans="1:10" ht="24" customHeight="1">
      <c r="A488" s="637" t="s">
        <v>710</v>
      </c>
      <c r="B488" s="638" t="s">
        <v>1127</v>
      </c>
      <c r="C488" s="637" t="s">
        <v>23</v>
      </c>
      <c r="D488" s="637" t="s">
        <v>1128</v>
      </c>
      <c r="E488" s="714" t="s">
        <v>713</v>
      </c>
      <c r="F488" s="714"/>
      <c r="G488" s="640" t="s">
        <v>714</v>
      </c>
      <c r="H488" s="641">
        <v>4.5</v>
      </c>
      <c r="I488" s="642">
        <v>12.67</v>
      </c>
      <c r="J488" s="642">
        <v>57.01</v>
      </c>
    </row>
    <row r="489" spans="1:10" ht="24" customHeight="1">
      <c r="A489" s="647" t="s">
        <v>732</v>
      </c>
      <c r="B489" s="648" t="s">
        <v>886</v>
      </c>
      <c r="C489" s="647" t="s">
        <v>23</v>
      </c>
      <c r="D489" s="647" t="s">
        <v>887</v>
      </c>
      <c r="E489" s="711" t="s">
        <v>735</v>
      </c>
      <c r="F489" s="711"/>
      <c r="G489" s="649" t="s">
        <v>3</v>
      </c>
      <c r="H489" s="650">
        <v>1.1599999999999999</v>
      </c>
      <c r="I489" s="651">
        <v>74</v>
      </c>
      <c r="J489" s="651">
        <v>85.84</v>
      </c>
    </row>
    <row r="490" spans="1:10" ht="24" customHeight="1">
      <c r="A490" s="647" t="s">
        <v>732</v>
      </c>
      <c r="B490" s="648" t="s">
        <v>1129</v>
      </c>
      <c r="C490" s="647" t="s">
        <v>23</v>
      </c>
      <c r="D490" s="647" t="s">
        <v>1130</v>
      </c>
      <c r="E490" s="711" t="s">
        <v>735</v>
      </c>
      <c r="F490" s="711"/>
      <c r="G490" s="649" t="s">
        <v>742</v>
      </c>
      <c r="H490" s="650">
        <v>174.1</v>
      </c>
      <c r="I490" s="651">
        <v>0.55000000000000004</v>
      </c>
      <c r="J490" s="651">
        <v>95.75</v>
      </c>
    </row>
    <row r="491" spans="1:10" ht="24" customHeight="1">
      <c r="A491" s="647" t="s">
        <v>732</v>
      </c>
      <c r="B491" s="648" t="s">
        <v>901</v>
      </c>
      <c r="C491" s="647" t="s">
        <v>23</v>
      </c>
      <c r="D491" s="647" t="s">
        <v>902</v>
      </c>
      <c r="E491" s="711" t="s">
        <v>735</v>
      </c>
      <c r="F491" s="711"/>
      <c r="G491" s="649" t="s">
        <v>742</v>
      </c>
      <c r="H491" s="650">
        <v>195.86</v>
      </c>
      <c r="I491" s="651">
        <v>0.56000000000000005</v>
      </c>
      <c r="J491" s="651">
        <v>109.68</v>
      </c>
    </row>
    <row r="492" spans="1:10" ht="25.5">
      <c r="A492" s="643"/>
      <c r="B492" s="643"/>
      <c r="C492" s="643"/>
      <c r="D492" s="643"/>
      <c r="E492" s="643" t="s">
        <v>717</v>
      </c>
      <c r="F492" s="644">
        <v>44.01</v>
      </c>
      <c r="G492" s="643" t="s">
        <v>718</v>
      </c>
      <c r="H492" s="644">
        <v>0</v>
      </c>
      <c r="I492" s="643" t="s">
        <v>719</v>
      </c>
      <c r="J492" s="644">
        <v>44.01</v>
      </c>
    </row>
    <row r="493" spans="1:10" ht="15.75" thickBot="1">
      <c r="A493" s="643"/>
      <c r="B493" s="643"/>
      <c r="C493" s="643"/>
      <c r="D493" s="643"/>
      <c r="E493" s="643" t="s">
        <v>720</v>
      </c>
      <c r="F493" s="644">
        <v>104.4</v>
      </c>
      <c r="G493" s="643"/>
      <c r="H493" s="712" t="s">
        <v>721</v>
      </c>
      <c r="I493" s="712"/>
      <c r="J493" s="644">
        <v>455.12</v>
      </c>
    </row>
    <row r="494" spans="1:10" ht="0.95" customHeight="1" thickTop="1">
      <c r="A494" s="646"/>
      <c r="B494" s="646"/>
      <c r="C494" s="646"/>
      <c r="D494" s="646"/>
      <c r="E494" s="646"/>
      <c r="F494" s="646"/>
      <c r="G494" s="646"/>
      <c r="H494" s="646"/>
      <c r="I494" s="646"/>
      <c r="J494" s="646"/>
    </row>
    <row r="495" spans="1:10" ht="18" customHeight="1">
      <c r="A495" s="628"/>
      <c r="B495" s="629" t="s">
        <v>699</v>
      </c>
      <c r="C495" s="628" t="s">
        <v>700</v>
      </c>
      <c r="D495" s="628" t="s">
        <v>701</v>
      </c>
      <c r="E495" s="713" t="s">
        <v>702</v>
      </c>
      <c r="F495" s="713"/>
      <c r="G495" s="630" t="s">
        <v>703</v>
      </c>
      <c r="H495" s="629" t="s">
        <v>704</v>
      </c>
      <c r="I495" s="629" t="s">
        <v>705</v>
      </c>
      <c r="J495" s="629" t="s">
        <v>77</v>
      </c>
    </row>
    <row r="496" spans="1:10" ht="36" customHeight="1">
      <c r="A496" s="631" t="s">
        <v>706</v>
      </c>
      <c r="B496" s="632" t="s">
        <v>1131</v>
      </c>
      <c r="C496" s="631" t="s">
        <v>23</v>
      </c>
      <c r="D496" s="631" t="s">
        <v>1132</v>
      </c>
      <c r="E496" s="710" t="s">
        <v>713</v>
      </c>
      <c r="F496" s="710"/>
      <c r="G496" s="634" t="s">
        <v>3</v>
      </c>
      <c r="H496" s="635">
        <v>1</v>
      </c>
      <c r="I496" s="636">
        <v>367.15</v>
      </c>
      <c r="J496" s="636">
        <v>367.15</v>
      </c>
    </row>
    <row r="497" spans="1:10" ht="48" customHeight="1">
      <c r="A497" s="637" t="s">
        <v>710</v>
      </c>
      <c r="B497" s="638" t="s">
        <v>1123</v>
      </c>
      <c r="C497" s="637" t="s">
        <v>23</v>
      </c>
      <c r="D497" s="637" t="s">
        <v>1124</v>
      </c>
      <c r="E497" s="714" t="s">
        <v>755</v>
      </c>
      <c r="F497" s="714"/>
      <c r="G497" s="640" t="s">
        <v>367</v>
      </c>
      <c r="H497" s="641">
        <v>1.01</v>
      </c>
      <c r="I497" s="642">
        <v>1.41</v>
      </c>
      <c r="J497" s="642">
        <v>1.42</v>
      </c>
    </row>
    <row r="498" spans="1:10" ht="48" customHeight="1">
      <c r="A498" s="637" t="s">
        <v>710</v>
      </c>
      <c r="B498" s="638" t="s">
        <v>1125</v>
      </c>
      <c r="C498" s="637" t="s">
        <v>23</v>
      </c>
      <c r="D498" s="637" t="s">
        <v>1126</v>
      </c>
      <c r="E498" s="714" t="s">
        <v>755</v>
      </c>
      <c r="F498" s="714"/>
      <c r="G498" s="640" t="s">
        <v>776</v>
      </c>
      <c r="H498" s="641">
        <v>3.31</v>
      </c>
      <c r="I498" s="642">
        <v>0.28000000000000003</v>
      </c>
      <c r="J498" s="642">
        <v>0.92</v>
      </c>
    </row>
    <row r="499" spans="1:10" ht="24" customHeight="1">
      <c r="A499" s="637" t="s">
        <v>710</v>
      </c>
      <c r="B499" s="638" t="s">
        <v>1127</v>
      </c>
      <c r="C499" s="637" t="s">
        <v>23</v>
      </c>
      <c r="D499" s="637" t="s">
        <v>1128</v>
      </c>
      <c r="E499" s="714" t="s">
        <v>713</v>
      </c>
      <c r="F499" s="714"/>
      <c r="G499" s="640" t="s">
        <v>714</v>
      </c>
      <c r="H499" s="641">
        <v>4.32</v>
      </c>
      <c r="I499" s="642">
        <v>12.67</v>
      </c>
      <c r="J499" s="642">
        <v>54.73</v>
      </c>
    </row>
    <row r="500" spans="1:10" ht="24" customHeight="1">
      <c r="A500" s="647" t="s">
        <v>732</v>
      </c>
      <c r="B500" s="648" t="s">
        <v>1133</v>
      </c>
      <c r="C500" s="647" t="s">
        <v>23</v>
      </c>
      <c r="D500" s="647" t="s">
        <v>1134</v>
      </c>
      <c r="E500" s="711" t="s">
        <v>735</v>
      </c>
      <c r="F500" s="711"/>
      <c r="G500" s="649" t="s">
        <v>3</v>
      </c>
      <c r="H500" s="650">
        <v>0.95</v>
      </c>
      <c r="I500" s="651">
        <v>75</v>
      </c>
      <c r="J500" s="651">
        <v>71.25</v>
      </c>
    </row>
    <row r="501" spans="1:10" ht="24" customHeight="1">
      <c r="A501" s="647" t="s">
        <v>732</v>
      </c>
      <c r="B501" s="648" t="s">
        <v>901</v>
      </c>
      <c r="C501" s="647" t="s">
        <v>23</v>
      </c>
      <c r="D501" s="647" t="s">
        <v>902</v>
      </c>
      <c r="E501" s="711" t="s">
        <v>735</v>
      </c>
      <c r="F501" s="711"/>
      <c r="G501" s="649" t="s">
        <v>742</v>
      </c>
      <c r="H501" s="650">
        <v>426.49</v>
      </c>
      <c r="I501" s="651">
        <v>0.56000000000000005</v>
      </c>
      <c r="J501" s="651">
        <v>238.83</v>
      </c>
    </row>
    <row r="502" spans="1:10" ht="25.5">
      <c r="A502" s="643"/>
      <c r="B502" s="643"/>
      <c r="C502" s="643"/>
      <c r="D502" s="643"/>
      <c r="E502" s="643" t="s">
        <v>717</v>
      </c>
      <c r="F502" s="644">
        <v>42.24</v>
      </c>
      <c r="G502" s="643" t="s">
        <v>718</v>
      </c>
      <c r="H502" s="644">
        <v>0</v>
      </c>
      <c r="I502" s="643" t="s">
        <v>719</v>
      </c>
      <c r="J502" s="644">
        <v>42.24</v>
      </c>
    </row>
    <row r="503" spans="1:10" ht="15.75" thickBot="1">
      <c r="A503" s="643"/>
      <c r="B503" s="643"/>
      <c r="C503" s="643"/>
      <c r="D503" s="643"/>
      <c r="E503" s="643" t="s">
        <v>720</v>
      </c>
      <c r="F503" s="644">
        <v>109.3</v>
      </c>
      <c r="G503" s="643"/>
      <c r="H503" s="712" t="s">
        <v>721</v>
      </c>
      <c r="I503" s="712"/>
      <c r="J503" s="644">
        <v>476.45</v>
      </c>
    </row>
    <row r="504" spans="1:10" ht="0.95" customHeight="1" thickTop="1">
      <c r="A504" s="646"/>
      <c r="B504" s="646"/>
      <c r="C504" s="646"/>
      <c r="D504" s="646"/>
      <c r="E504" s="646"/>
      <c r="F504" s="646"/>
      <c r="G504" s="646"/>
      <c r="H504" s="646"/>
      <c r="I504" s="646"/>
      <c r="J504" s="646"/>
    </row>
    <row r="505" spans="1:10" ht="18" customHeight="1">
      <c r="A505" s="628"/>
      <c r="B505" s="629" t="s">
        <v>699</v>
      </c>
      <c r="C505" s="628" t="s">
        <v>700</v>
      </c>
      <c r="D505" s="628" t="s">
        <v>701</v>
      </c>
      <c r="E505" s="713" t="s">
        <v>702</v>
      </c>
      <c r="F505" s="713"/>
      <c r="G505" s="630" t="s">
        <v>703</v>
      </c>
      <c r="H505" s="629" t="s">
        <v>704</v>
      </c>
      <c r="I505" s="629" t="s">
        <v>705</v>
      </c>
      <c r="J505" s="629" t="s">
        <v>77</v>
      </c>
    </row>
    <row r="506" spans="1:10" ht="24" customHeight="1">
      <c r="A506" s="631" t="s">
        <v>706</v>
      </c>
      <c r="B506" s="632" t="s">
        <v>976</v>
      </c>
      <c r="C506" s="631" t="s">
        <v>23</v>
      </c>
      <c r="D506" s="631" t="s">
        <v>977</v>
      </c>
      <c r="E506" s="710" t="s">
        <v>713</v>
      </c>
      <c r="F506" s="710"/>
      <c r="G506" s="634" t="s">
        <v>3</v>
      </c>
      <c r="H506" s="635">
        <v>1</v>
      </c>
      <c r="I506" s="636">
        <v>469.09</v>
      </c>
      <c r="J506" s="636">
        <v>469.09</v>
      </c>
    </row>
    <row r="507" spans="1:10" ht="24" customHeight="1">
      <c r="A507" s="637" t="s">
        <v>710</v>
      </c>
      <c r="B507" s="638" t="s">
        <v>727</v>
      </c>
      <c r="C507" s="637" t="s">
        <v>23</v>
      </c>
      <c r="D507" s="637" t="s">
        <v>728</v>
      </c>
      <c r="E507" s="714" t="s">
        <v>713</v>
      </c>
      <c r="F507" s="714"/>
      <c r="G507" s="640" t="s">
        <v>714</v>
      </c>
      <c r="H507" s="641">
        <v>8.57</v>
      </c>
      <c r="I507" s="642">
        <v>13.94</v>
      </c>
      <c r="J507" s="642">
        <v>119.46</v>
      </c>
    </row>
    <row r="508" spans="1:10" ht="24" customHeight="1">
      <c r="A508" s="647" t="s">
        <v>732</v>
      </c>
      <c r="B508" s="648" t="s">
        <v>886</v>
      </c>
      <c r="C508" s="647" t="s">
        <v>23</v>
      </c>
      <c r="D508" s="647" t="s">
        <v>887</v>
      </c>
      <c r="E508" s="711" t="s">
        <v>735</v>
      </c>
      <c r="F508" s="711"/>
      <c r="G508" s="649" t="s">
        <v>3</v>
      </c>
      <c r="H508" s="650">
        <v>1.07</v>
      </c>
      <c r="I508" s="651">
        <v>74</v>
      </c>
      <c r="J508" s="651">
        <v>79.180000000000007</v>
      </c>
    </row>
    <row r="509" spans="1:10" ht="24" customHeight="1">
      <c r="A509" s="647" t="s">
        <v>732</v>
      </c>
      <c r="B509" s="648" t="s">
        <v>901</v>
      </c>
      <c r="C509" s="647" t="s">
        <v>23</v>
      </c>
      <c r="D509" s="647" t="s">
        <v>902</v>
      </c>
      <c r="E509" s="711" t="s">
        <v>735</v>
      </c>
      <c r="F509" s="711"/>
      <c r="G509" s="649" t="s">
        <v>742</v>
      </c>
      <c r="H509" s="650">
        <v>482.96</v>
      </c>
      <c r="I509" s="651">
        <v>0.56000000000000005</v>
      </c>
      <c r="J509" s="651">
        <v>270.45</v>
      </c>
    </row>
    <row r="510" spans="1:10" ht="25.5">
      <c r="A510" s="643"/>
      <c r="B510" s="643"/>
      <c r="C510" s="643"/>
      <c r="D510" s="643"/>
      <c r="E510" s="643" t="s">
        <v>717</v>
      </c>
      <c r="F510" s="644">
        <v>88.01</v>
      </c>
      <c r="G510" s="643" t="s">
        <v>718</v>
      </c>
      <c r="H510" s="644">
        <v>0</v>
      </c>
      <c r="I510" s="643" t="s">
        <v>719</v>
      </c>
      <c r="J510" s="644">
        <v>88.01</v>
      </c>
    </row>
    <row r="511" spans="1:10" ht="15.75" thickBot="1">
      <c r="A511" s="643"/>
      <c r="B511" s="643"/>
      <c r="C511" s="643"/>
      <c r="D511" s="643"/>
      <c r="E511" s="643" t="s">
        <v>720</v>
      </c>
      <c r="F511" s="644">
        <v>139.63999999999999</v>
      </c>
      <c r="G511" s="643"/>
      <c r="H511" s="712" t="s">
        <v>721</v>
      </c>
      <c r="I511" s="712"/>
      <c r="J511" s="644">
        <v>608.73</v>
      </c>
    </row>
    <row r="512" spans="1:10" ht="0.95" customHeight="1" thickTop="1">
      <c r="A512" s="646"/>
      <c r="B512" s="646"/>
      <c r="C512" s="646"/>
      <c r="D512" s="646"/>
      <c r="E512" s="646"/>
      <c r="F512" s="646"/>
      <c r="G512" s="646"/>
      <c r="H512" s="646"/>
      <c r="I512" s="646"/>
      <c r="J512" s="646"/>
    </row>
    <row r="513" spans="1:10" ht="18" customHeight="1">
      <c r="A513" s="628"/>
      <c r="B513" s="629" t="s">
        <v>699</v>
      </c>
      <c r="C513" s="628" t="s">
        <v>700</v>
      </c>
      <c r="D513" s="628" t="s">
        <v>701</v>
      </c>
      <c r="E513" s="713" t="s">
        <v>702</v>
      </c>
      <c r="F513" s="713"/>
      <c r="G513" s="630" t="s">
        <v>703</v>
      </c>
      <c r="H513" s="629" t="s">
        <v>704</v>
      </c>
      <c r="I513" s="629" t="s">
        <v>705</v>
      </c>
      <c r="J513" s="629" t="s">
        <v>77</v>
      </c>
    </row>
    <row r="514" spans="1:10" ht="24" customHeight="1">
      <c r="A514" s="631" t="s">
        <v>706</v>
      </c>
      <c r="B514" s="632" t="s">
        <v>880</v>
      </c>
      <c r="C514" s="631" t="s">
        <v>23</v>
      </c>
      <c r="D514" s="631" t="s">
        <v>881</v>
      </c>
      <c r="E514" s="710" t="s">
        <v>713</v>
      </c>
      <c r="F514" s="710"/>
      <c r="G514" s="634" t="s">
        <v>3</v>
      </c>
      <c r="H514" s="635">
        <v>1</v>
      </c>
      <c r="I514" s="636">
        <v>418.8</v>
      </c>
      <c r="J514" s="636">
        <v>418.8</v>
      </c>
    </row>
    <row r="515" spans="1:10" ht="24" customHeight="1">
      <c r="A515" s="637" t="s">
        <v>710</v>
      </c>
      <c r="B515" s="638" t="s">
        <v>727</v>
      </c>
      <c r="C515" s="637" t="s">
        <v>23</v>
      </c>
      <c r="D515" s="637" t="s">
        <v>728</v>
      </c>
      <c r="E515" s="714" t="s">
        <v>713</v>
      </c>
      <c r="F515" s="714"/>
      <c r="G515" s="640" t="s">
        <v>714</v>
      </c>
      <c r="H515" s="641">
        <v>8.2899999999999991</v>
      </c>
      <c r="I515" s="642">
        <v>13.94</v>
      </c>
      <c r="J515" s="642">
        <v>115.56</v>
      </c>
    </row>
    <row r="516" spans="1:10" ht="24" customHeight="1">
      <c r="A516" s="647" t="s">
        <v>732</v>
      </c>
      <c r="B516" s="648" t="s">
        <v>886</v>
      </c>
      <c r="C516" s="647" t="s">
        <v>23</v>
      </c>
      <c r="D516" s="647" t="s">
        <v>887</v>
      </c>
      <c r="E516" s="711" t="s">
        <v>735</v>
      </c>
      <c r="F516" s="711"/>
      <c r="G516" s="649" t="s">
        <v>3</v>
      </c>
      <c r="H516" s="650">
        <v>1.1499999999999999</v>
      </c>
      <c r="I516" s="651">
        <v>74</v>
      </c>
      <c r="J516" s="651">
        <v>85.1</v>
      </c>
    </row>
    <row r="517" spans="1:10" ht="24" customHeight="1">
      <c r="A517" s="647" t="s">
        <v>732</v>
      </c>
      <c r="B517" s="648" t="s">
        <v>901</v>
      </c>
      <c r="C517" s="647" t="s">
        <v>23</v>
      </c>
      <c r="D517" s="647" t="s">
        <v>902</v>
      </c>
      <c r="E517" s="711" t="s">
        <v>735</v>
      </c>
      <c r="F517" s="711"/>
      <c r="G517" s="649" t="s">
        <v>742</v>
      </c>
      <c r="H517" s="650">
        <v>389.54</v>
      </c>
      <c r="I517" s="651">
        <v>0.56000000000000005</v>
      </c>
      <c r="J517" s="651">
        <v>218.14</v>
      </c>
    </row>
    <row r="518" spans="1:10" ht="25.5">
      <c r="A518" s="643"/>
      <c r="B518" s="643"/>
      <c r="C518" s="643"/>
      <c r="D518" s="643"/>
      <c r="E518" s="643" t="s">
        <v>717</v>
      </c>
      <c r="F518" s="644">
        <v>85.13</v>
      </c>
      <c r="G518" s="643" t="s">
        <v>718</v>
      </c>
      <c r="H518" s="644">
        <v>0</v>
      </c>
      <c r="I518" s="643" t="s">
        <v>719</v>
      </c>
      <c r="J518" s="644">
        <v>85.13</v>
      </c>
    </row>
    <row r="519" spans="1:10" ht="15.75" thickBot="1">
      <c r="A519" s="643"/>
      <c r="B519" s="643"/>
      <c r="C519" s="643"/>
      <c r="D519" s="643"/>
      <c r="E519" s="643" t="s">
        <v>720</v>
      </c>
      <c r="F519" s="644">
        <v>124.67</v>
      </c>
      <c r="G519" s="643"/>
      <c r="H519" s="712" t="s">
        <v>721</v>
      </c>
      <c r="I519" s="712"/>
      <c r="J519" s="644">
        <v>543.47</v>
      </c>
    </row>
    <row r="520" spans="1:10" ht="0.95" customHeight="1" thickTop="1">
      <c r="A520" s="646"/>
      <c r="B520" s="646"/>
      <c r="C520" s="646"/>
      <c r="D520" s="646"/>
      <c r="E520" s="646"/>
      <c r="F520" s="646"/>
      <c r="G520" s="646"/>
      <c r="H520" s="646"/>
      <c r="I520" s="646"/>
      <c r="J520" s="646"/>
    </row>
    <row r="521" spans="1:10" ht="18" customHeight="1">
      <c r="A521" s="628"/>
      <c r="B521" s="629" t="s">
        <v>699</v>
      </c>
      <c r="C521" s="628" t="s">
        <v>700</v>
      </c>
      <c r="D521" s="628" t="s">
        <v>701</v>
      </c>
      <c r="E521" s="713" t="s">
        <v>702</v>
      </c>
      <c r="F521" s="713"/>
      <c r="G521" s="630" t="s">
        <v>703</v>
      </c>
      <c r="H521" s="629" t="s">
        <v>704</v>
      </c>
      <c r="I521" s="629" t="s">
        <v>705</v>
      </c>
      <c r="J521" s="629" t="s">
        <v>77</v>
      </c>
    </row>
    <row r="522" spans="1:10" ht="24" customHeight="1">
      <c r="A522" s="631" t="s">
        <v>706</v>
      </c>
      <c r="B522" s="632" t="s">
        <v>1135</v>
      </c>
      <c r="C522" s="631" t="s">
        <v>23</v>
      </c>
      <c r="D522" s="631" t="s">
        <v>1136</v>
      </c>
      <c r="E522" s="710" t="s">
        <v>713</v>
      </c>
      <c r="F522" s="710"/>
      <c r="G522" s="634" t="s">
        <v>714</v>
      </c>
      <c r="H522" s="635">
        <v>1</v>
      </c>
      <c r="I522" s="636">
        <v>17.5</v>
      </c>
      <c r="J522" s="636">
        <v>17.5</v>
      </c>
    </row>
    <row r="523" spans="1:10" ht="24" customHeight="1">
      <c r="A523" s="637" t="s">
        <v>710</v>
      </c>
      <c r="B523" s="638" t="s">
        <v>1137</v>
      </c>
      <c r="C523" s="637" t="s">
        <v>23</v>
      </c>
      <c r="D523" s="637" t="s">
        <v>1138</v>
      </c>
      <c r="E523" s="714" t="s">
        <v>713</v>
      </c>
      <c r="F523" s="714"/>
      <c r="G523" s="640" t="s">
        <v>714</v>
      </c>
      <c r="H523" s="641">
        <v>1</v>
      </c>
      <c r="I523" s="642">
        <v>0.11</v>
      </c>
      <c r="J523" s="642">
        <v>0.11</v>
      </c>
    </row>
    <row r="524" spans="1:10" ht="24" customHeight="1">
      <c r="A524" s="647" t="s">
        <v>732</v>
      </c>
      <c r="B524" s="648" t="s">
        <v>1079</v>
      </c>
      <c r="C524" s="647" t="s">
        <v>23</v>
      </c>
      <c r="D524" s="647" t="s">
        <v>1080</v>
      </c>
      <c r="E524" s="711" t="s">
        <v>1081</v>
      </c>
      <c r="F524" s="711"/>
      <c r="G524" s="649" t="s">
        <v>714</v>
      </c>
      <c r="H524" s="650">
        <v>1</v>
      </c>
      <c r="I524" s="651">
        <v>0.97</v>
      </c>
      <c r="J524" s="651">
        <v>0.97</v>
      </c>
    </row>
    <row r="525" spans="1:10" ht="24" customHeight="1">
      <c r="A525" s="647" t="s">
        <v>732</v>
      </c>
      <c r="B525" s="648" t="s">
        <v>1139</v>
      </c>
      <c r="C525" s="647" t="s">
        <v>23</v>
      </c>
      <c r="D525" s="647" t="s">
        <v>1140</v>
      </c>
      <c r="E525" s="711" t="s">
        <v>1078</v>
      </c>
      <c r="F525" s="711"/>
      <c r="G525" s="649" t="s">
        <v>714</v>
      </c>
      <c r="H525" s="650">
        <v>1</v>
      </c>
      <c r="I525" s="651">
        <v>13.61</v>
      </c>
      <c r="J525" s="651">
        <v>13.61</v>
      </c>
    </row>
    <row r="526" spans="1:10" ht="24" customHeight="1">
      <c r="A526" s="647" t="s">
        <v>732</v>
      </c>
      <c r="B526" s="648" t="s">
        <v>1085</v>
      </c>
      <c r="C526" s="647" t="s">
        <v>23</v>
      </c>
      <c r="D526" s="647" t="s">
        <v>1086</v>
      </c>
      <c r="E526" s="711" t="s">
        <v>1081</v>
      </c>
      <c r="F526" s="711"/>
      <c r="G526" s="649" t="s">
        <v>714</v>
      </c>
      <c r="H526" s="650">
        <v>1</v>
      </c>
      <c r="I526" s="651">
        <v>0.55000000000000004</v>
      </c>
      <c r="J526" s="651">
        <v>0.55000000000000004</v>
      </c>
    </row>
    <row r="527" spans="1:10" ht="24" customHeight="1">
      <c r="A527" s="647" t="s">
        <v>732</v>
      </c>
      <c r="B527" s="648" t="s">
        <v>1082</v>
      </c>
      <c r="C527" s="647" t="s">
        <v>23</v>
      </c>
      <c r="D527" s="647" t="s">
        <v>1083</v>
      </c>
      <c r="E527" s="711" t="s">
        <v>1084</v>
      </c>
      <c r="F527" s="711"/>
      <c r="G527" s="649" t="s">
        <v>714</v>
      </c>
      <c r="H527" s="650">
        <v>1</v>
      </c>
      <c r="I527" s="651">
        <v>0.95</v>
      </c>
      <c r="J527" s="651">
        <v>0.95</v>
      </c>
    </row>
    <row r="528" spans="1:10" ht="24" customHeight="1">
      <c r="A528" s="647" t="s">
        <v>732</v>
      </c>
      <c r="B528" s="648" t="s">
        <v>1087</v>
      </c>
      <c r="C528" s="647" t="s">
        <v>23</v>
      </c>
      <c r="D528" s="647" t="s">
        <v>1088</v>
      </c>
      <c r="E528" s="711" t="s">
        <v>1084</v>
      </c>
      <c r="F528" s="711"/>
      <c r="G528" s="649" t="s">
        <v>714</v>
      </c>
      <c r="H528" s="650">
        <v>1</v>
      </c>
      <c r="I528" s="651">
        <v>0.57999999999999996</v>
      </c>
      <c r="J528" s="651">
        <v>0.57999999999999996</v>
      </c>
    </row>
    <row r="529" spans="1:10" ht="24" customHeight="1">
      <c r="A529" s="647" t="s">
        <v>732</v>
      </c>
      <c r="B529" s="648" t="s">
        <v>1089</v>
      </c>
      <c r="C529" s="647" t="s">
        <v>23</v>
      </c>
      <c r="D529" s="647" t="s">
        <v>1090</v>
      </c>
      <c r="E529" s="711" t="s">
        <v>1091</v>
      </c>
      <c r="F529" s="711"/>
      <c r="G529" s="649" t="s">
        <v>714</v>
      </c>
      <c r="H529" s="650">
        <v>1</v>
      </c>
      <c r="I529" s="651">
        <v>0.01</v>
      </c>
      <c r="J529" s="651">
        <v>0.01</v>
      </c>
    </row>
    <row r="530" spans="1:10" ht="24" customHeight="1">
      <c r="A530" s="647" t="s">
        <v>732</v>
      </c>
      <c r="B530" s="648" t="s">
        <v>1092</v>
      </c>
      <c r="C530" s="647" t="s">
        <v>23</v>
      </c>
      <c r="D530" s="647" t="s">
        <v>1093</v>
      </c>
      <c r="E530" s="711" t="s">
        <v>1094</v>
      </c>
      <c r="F530" s="711"/>
      <c r="G530" s="649" t="s">
        <v>714</v>
      </c>
      <c r="H530" s="650">
        <v>1</v>
      </c>
      <c r="I530" s="651">
        <v>0.72</v>
      </c>
      <c r="J530" s="651">
        <v>0.72</v>
      </c>
    </row>
    <row r="531" spans="1:10" ht="25.5">
      <c r="A531" s="643"/>
      <c r="B531" s="643"/>
      <c r="C531" s="643"/>
      <c r="D531" s="643"/>
      <c r="E531" s="643" t="s">
        <v>717</v>
      </c>
      <c r="F531" s="644">
        <v>13.72</v>
      </c>
      <c r="G531" s="643" t="s">
        <v>718</v>
      </c>
      <c r="H531" s="644">
        <v>0</v>
      </c>
      <c r="I531" s="643" t="s">
        <v>719</v>
      </c>
      <c r="J531" s="644">
        <v>13.72</v>
      </c>
    </row>
    <row r="532" spans="1:10" ht="15.75" thickBot="1">
      <c r="A532" s="643"/>
      <c r="B532" s="643"/>
      <c r="C532" s="643"/>
      <c r="D532" s="643"/>
      <c r="E532" s="643" t="s">
        <v>720</v>
      </c>
      <c r="F532" s="644">
        <v>5.2</v>
      </c>
      <c r="G532" s="643"/>
      <c r="H532" s="712" t="s">
        <v>721</v>
      </c>
      <c r="I532" s="712"/>
      <c r="J532" s="644">
        <v>22.7</v>
      </c>
    </row>
    <row r="533" spans="1:10" ht="0.95" customHeight="1" thickTop="1">
      <c r="A533" s="646"/>
      <c r="B533" s="646"/>
      <c r="C533" s="646"/>
      <c r="D533" s="646"/>
      <c r="E533" s="646"/>
      <c r="F533" s="646"/>
      <c r="G533" s="646"/>
      <c r="H533" s="646"/>
      <c r="I533" s="646"/>
      <c r="J533" s="646"/>
    </row>
    <row r="534" spans="1:10" ht="18" customHeight="1">
      <c r="A534" s="628"/>
      <c r="B534" s="629" t="s">
        <v>699</v>
      </c>
      <c r="C534" s="628" t="s">
        <v>700</v>
      </c>
      <c r="D534" s="628" t="s">
        <v>701</v>
      </c>
      <c r="E534" s="713" t="s">
        <v>702</v>
      </c>
      <c r="F534" s="713"/>
      <c r="G534" s="630" t="s">
        <v>703</v>
      </c>
      <c r="H534" s="629" t="s">
        <v>704</v>
      </c>
      <c r="I534" s="629" t="s">
        <v>705</v>
      </c>
      <c r="J534" s="629" t="s">
        <v>77</v>
      </c>
    </row>
    <row r="535" spans="1:10" ht="24" customHeight="1">
      <c r="A535" s="631" t="s">
        <v>706</v>
      </c>
      <c r="B535" s="632" t="s">
        <v>955</v>
      </c>
      <c r="C535" s="631" t="s">
        <v>23</v>
      </c>
      <c r="D535" s="631" t="s">
        <v>956</v>
      </c>
      <c r="E535" s="710" t="s">
        <v>731</v>
      </c>
      <c r="F535" s="710"/>
      <c r="G535" s="634" t="s">
        <v>742</v>
      </c>
      <c r="H535" s="635">
        <v>1</v>
      </c>
      <c r="I535" s="636">
        <v>17.3</v>
      </c>
      <c r="J535" s="636">
        <v>17.3</v>
      </c>
    </row>
    <row r="536" spans="1:10" ht="36" customHeight="1">
      <c r="A536" s="637" t="s">
        <v>710</v>
      </c>
      <c r="B536" s="638" t="s">
        <v>1141</v>
      </c>
      <c r="C536" s="637" t="s">
        <v>23</v>
      </c>
      <c r="D536" s="637" t="s">
        <v>1142</v>
      </c>
      <c r="E536" s="714" t="s">
        <v>731</v>
      </c>
      <c r="F536" s="714"/>
      <c r="G536" s="640" t="s">
        <v>742</v>
      </c>
      <c r="H536" s="641">
        <v>1</v>
      </c>
      <c r="I536" s="642">
        <v>12.25</v>
      </c>
      <c r="J536" s="642">
        <v>12.25</v>
      </c>
    </row>
    <row r="537" spans="1:10" ht="24" customHeight="1">
      <c r="A537" s="637" t="s">
        <v>710</v>
      </c>
      <c r="B537" s="638" t="s">
        <v>1072</v>
      </c>
      <c r="C537" s="637" t="s">
        <v>23</v>
      </c>
      <c r="D537" s="637" t="s">
        <v>1073</v>
      </c>
      <c r="E537" s="714" t="s">
        <v>713</v>
      </c>
      <c r="F537" s="714"/>
      <c r="G537" s="640" t="s">
        <v>714</v>
      </c>
      <c r="H537" s="641">
        <v>6.3500000000000001E-2</v>
      </c>
      <c r="I537" s="642">
        <v>13.33</v>
      </c>
      <c r="J537" s="642">
        <v>0.84</v>
      </c>
    </row>
    <row r="538" spans="1:10" ht="24" customHeight="1">
      <c r="A538" s="637" t="s">
        <v>710</v>
      </c>
      <c r="B538" s="638" t="s">
        <v>1135</v>
      </c>
      <c r="C538" s="637" t="s">
        <v>23</v>
      </c>
      <c r="D538" s="637" t="s">
        <v>1136</v>
      </c>
      <c r="E538" s="714" t="s">
        <v>713</v>
      </c>
      <c r="F538" s="714"/>
      <c r="G538" s="640" t="s">
        <v>714</v>
      </c>
      <c r="H538" s="641">
        <v>0.19450000000000001</v>
      </c>
      <c r="I538" s="642">
        <v>17.5</v>
      </c>
      <c r="J538" s="642">
        <v>3.4</v>
      </c>
    </row>
    <row r="539" spans="1:10" ht="24" customHeight="1">
      <c r="A539" s="647" t="s">
        <v>732</v>
      </c>
      <c r="B539" s="648" t="s">
        <v>1143</v>
      </c>
      <c r="C539" s="647" t="s">
        <v>23</v>
      </c>
      <c r="D539" s="647" t="s">
        <v>1144</v>
      </c>
      <c r="E539" s="711" t="s">
        <v>735</v>
      </c>
      <c r="F539" s="711"/>
      <c r="G539" s="649" t="s">
        <v>742</v>
      </c>
      <c r="H539" s="650">
        <v>2.5000000000000001E-2</v>
      </c>
      <c r="I539" s="651">
        <v>18.78</v>
      </c>
      <c r="J539" s="651">
        <v>0.46</v>
      </c>
    </row>
    <row r="540" spans="1:10" ht="36" customHeight="1">
      <c r="A540" s="647" t="s">
        <v>732</v>
      </c>
      <c r="B540" s="648" t="s">
        <v>1145</v>
      </c>
      <c r="C540" s="647" t="s">
        <v>23</v>
      </c>
      <c r="D540" s="647" t="s">
        <v>1146</v>
      </c>
      <c r="E540" s="711" t="s">
        <v>735</v>
      </c>
      <c r="F540" s="711"/>
      <c r="G540" s="649" t="s">
        <v>265</v>
      </c>
      <c r="H540" s="650">
        <v>1.9664999999999999</v>
      </c>
      <c r="I540" s="651">
        <v>0.18</v>
      </c>
      <c r="J540" s="651">
        <v>0.35</v>
      </c>
    </row>
    <row r="541" spans="1:10" ht="25.5">
      <c r="A541" s="643"/>
      <c r="B541" s="643"/>
      <c r="C541" s="643"/>
      <c r="D541" s="643"/>
      <c r="E541" s="643" t="s">
        <v>717</v>
      </c>
      <c r="F541" s="644">
        <v>4.41</v>
      </c>
      <c r="G541" s="643" t="s">
        <v>718</v>
      </c>
      <c r="H541" s="644">
        <v>0</v>
      </c>
      <c r="I541" s="643" t="s">
        <v>719</v>
      </c>
      <c r="J541" s="644">
        <v>4.41</v>
      </c>
    </row>
    <row r="542" spans="1:10" ht="15.75" thickBot="1">
      <c r="A542" s="643"/>
      <c r="B542" s="643"/>
      <c r="C542" s="643"/>
      <c r="D542" s="643"/>
      <c r="E542" s="643" t="s">
        <v>720</v>
      </c>
      <c r="F542" s="644">
        <v>5.15</v>
      </c>
      <c r="G542" s="643"/>
      <c r="H542" s="712" t="s">
        <v>721</v>
      </c>
      <c r="I542" s="712"/>
      <c r="J542" s="644">
        <v>22.45</v>
      </c>
    </row>
    <row r="543" spans="1:10" ht="0.95" customHeight="1" thickTop="1">
      <c r="A543" s="646"/>
      <c r="B543" s="646"/>
      <c r="C543" s="646"/>
      <c r="D543" s="646"/>
      <c r="E543" s="646"/>
      <c r="F543" s="646"/>
      <c r="G543" s="646"/>
      <c r="H543" s="646"/>
      <c r="I543" s="646"/>
      <c r="J543" s="646"/>
    </row>
    <row r="544" spans="1:10" ht="18" customHeight="1">
      <c r="A544" s="628"/>
      <c r="B544" s="629" t="s">
        <v>699</v>
      </c>
      <c r="C544" s="628" t="s">
        <v>700</v>
      </c>
      <c r="D544" s="628" t="s">
        <v>701</v>
      </c>
      <c r="E544" s="713" t="s">
        <v>702</v>
      </c>
      <c r="F544" s="713"/>
      <c r="G544" s="630" t="s">
        <v>703</v>
      </c>
      <c r="H544" s="629" t="s">
        <v>704</v>
      </c>
      <c r="I544" s="629" t="s">
        <v>705</v>
      </c>
      <c r="J544" s="629" t="s">
        <v>77</v>
      </c>
    </row>
    <row r="545" spans="1:10" ht="24" customHeight="1">
      <c r="A545" s="631" t="s">
        <v>706</v>
      </c>
      <c r="B545" s="632" t="s">
        <v>912</v>
      </c>
      <c r="C545" s="631" t="s">
        <v>23</v>
      </c>
      <c r="D545" s="631" t="s">
        <v>913</v>
      </c>
      <c r="E545" s="710" t="s">
        <v>713</v>
      </c>
      <c r="F545" s="710"/>
      <c r="G545" s="634" t="s">
        <v>714</v>
      </c>
      <c r="H545" s="635">
        <v>1</v>
      </c>
      <c r="I545" s="636">
        <v>13.59</v>
      </c>
      <c r="J545" s="636">
        <v>13.59</v>
      </c>
    </row>
    <row r="546" spans="1:10" ht="24" customHeight="1">
      <c r="A546" s="637" t="s">
        <v>710</v>
      </c>
      <c r="B546" s="638" t="s">
        <v>1147</v>
      </c>
      <c r="C546" s="637" t="s">
        <v>23</v>
      </c>
      <c r="D546" s="637" t="s">
        <v>1148</v>
      </c>
      <c r="E546" s="714" t="s">
        <v>713</v>
      </c>
      <c r="F546" s="714"/>
      <c r="G546" s="640" t="s">
        <v>714</v>
      </c>
      <c r="H546" s="641">
        <v>1</v>
      </c>
      <c r="I546" s="642">
        <v>0.25</v>
      </c>
      <c r="J546" s="642">
        <v>0.25</v>
      </c>
    </row>
    <row r="547" spans="1:10" ht="24" customHeight="1">
      <c r="A547" s="647" t="s">
        <v>732</v>
      </c>
      <c r="B547" s="648" t="s">
        <v>1149</v>
      </c>
      <c r="C547" s="647" t="s">
        <v>23</v>
      </c>
      <c r="D547" s="647" t="s">
        <v>1150</v>
      </c>
      <c r="E547" s="711" t="s">
        <v>1078</v>
      </c>
      <c r="F547" s="711"/>
      <c r="G547" s="649" t="s">
        <v>714</v>
      </c>
      <c r="H547" s="650">
        <v>1</v>
      </c>
      <c r="I547" s="651">
        <v>9.56</v>
      </c>
      <c r="J547" s="651">
        <v>9.56</v>
      </c>
    </row>
    <row r="548" spans="1:10" ht="24" customHeight="1">
      <c r="A548" s="647" t="s">
        <v>732</v>
      </c>
      <c r="B548" s="648" t="s">
        <v>1079</v>
      </c>
      <c r="C548" s="647" t="s">
        <v>23</v>
      </c>
      <c r="D548" s="647" t="s">
        <v>1080</v>
      </c>
      <c r="E548" s="711" t="s">
        <v>1081</v>
      </c>
      <c r="F548" s="711"/>
      <c r="G548" s="649" t="s">
        <v>714</v>
      </c>
      <c r="H548" s="650">
        <v>1</v>
      </c>
      <c r="I548" s="651">
        <v>0.97</v>
      </c>
      <c r="J548" s="651">
        <v>0.97</v>
      </c>
    </row>
    <row r="549" spans="1:10" ht="24" customHeight="1">
      <c r="A549" s="647" t="s">
        <v>732</v>
      </c>
      <c r="B549" s="648" t="s">
        <v>1151</v>
      </c>
      <c r="C549" s="647" t="s">
        <v>23</v>
      </c>
      <c r="D549" s="647" t="s">
        <v>1152</v>
      </c>
      <c r="E549" s="711" t="s">
        <v>1084</v>
      </c>
      <c r="F549" s="711"/>
      <c r="G549" s="649" t="s">
        <v>714</v>
      </c>
      <c r="H549" s="650">
        <v>1</v>
      </c>
      <c r="I549" s="651">
        <v>0.91</v>
      </c>
      <c r="J549" s="651">
        <v>0.91</v>
      </c>
    </row>
    <row r="550" spans="1:10" ht="24" customHeight="1">
      <c r="A550" s="647" t="s">
        <v>732</v>
      </c>
      <c r="B550" s="648" t="s">
        <v>1085</v>
      </c>
      <c r="C550" s="647" t="s">
        <v>23</v>
      </c>
      <c r="D550" s="647" t="s">
        <v>1086</v>
      </c>
      <c r="E550" s="711" t="s">
        <v>1081</v>
      </c>
      <c r="F550" s="711"/>
      <c r="G550" s="649" t="s">
        <v>714</v>
      </c>
      <c r="H550" s="650">
        <v>1</v>
      </c>
      <c r="I550" s="651">
        <v>0.55000000000000004</v>
      </c>
      <c r="J550" s="651">
        <v>0.55000000000000004</v>
      </c>
    </row>
    <row r="551" spans="1:10" ht="24" customHeight="1">
      <c r="A551" s="647" t="s">
        <v>732</v>
      </c>
      <c r="B551" s="648" t="s">
        <v>1153</v>
      </c>
      <c r="C551" s="647" t="s">
        <v>23</v>
      </c>
      <c r="D551" s="647" t="s">
        <v>1154</v>
      </c>
      <c r="E551" s="711" t="s">
        <v>1084</v>
      </c>
      <c r="F551" s="711"/>
      <c r="G551" s="649" t="s">
        <v>714</v>
      </c>
      <c r="H551" s="650">
        <v>1</v>
      </c>
      <c r="I551" s="651">
        <v>0.62</v>
      </c>
      <c r="J551" s="651">
        <v>0.62</v>
      </c>
    </row>
    <row r="552" spans="1:10" ht="24" customHeight="1">
      <c r="A552" s="647" t="s">
        <v>732</v>
      </c>
      <c r="B552" s="648" t="s">
        <v>1089</v>
      </c>
      <c r="C552" s="647" t="s">
        <v>23</v>
      </c>
      <c r="D552" s="647" t="s">
        <v>1090</v>
      </c>
      <c r="E552" s="711" t="s">
        <v>1091</v>
      </c>
      <c r="F552" s="711"/>
      <c r="G552" s="649" t="s">
        <v>714</v>
      </c>
      <c r="H552" s="650">
        <v>1</v>
      </c>
      <c r="I552" s="651">
        <v>0.01</v>
      </c>
      <c r="J552" s="651">
        <v>0.01</v>
      </c>
    </row>
    <row r="553" spans="1:10" ht="24" customHeight="1">
      <c r="A553" s="647" t="s">
        <v>732</v>
      </c>
      <c r="B553" s="648" t="s">
        <v>1092</v>
      </c>
      <c r="C553" s="647" t="s">
        <v>23</v>
      </c>
      <c r="D553" s="647" t="s">
        <v>1093</v>
      </c>
      <c r="E553" s="711" t="s">
        <v>1094</v>
      </c>
      <c r="F553" s="711"/>
      <c r="G553" s="649" t="s">
        <v>714</v>
      </c>
      <c r="H553" s="650">
        <v>1</v>
      </c>
      <c r="I553" s="651">
        <v>0.72</v>
      </c>
      <c r="J553" s="651">
        <v>0.72</v>
      </c>
    </row>
    <row r="554" spans="1:10" ht="25.5">
      <c r="A554" s="643"/>
      <c r="B554" s="643"/>
      <c r="C554" s="643"/>
      <c r="D554" s="643"/>
      <c r="E554" s="643" t="s">
        <v>717</v>
      </c>
      <c r="F554" s="644">
        <v>9.81</v>
      </c>
      <c r="G554" s="643" t="s">
        <v>718</v>
      </c>
      <c r="H554" s="644">
        <v>0</v>
      </c>
      <c r="I554" s="643" t="s">
        <v>719</v>
      </c>
      <c r="J554" s="644">
        <v>9.81</v>
      </c>
    </row>
    <row r="555" spans="1:10" ht="15.75" thickBot="1">
      <c r="A555" s="643"/>
      <c r="B555" s="643"/>
      <c r="C555" s="643"/>
      <c r="D555" s="643"/>
      <c r="E555" s="643" t="s">
        <v>720</v>
      </c>
      <c r="F555" s="644">
        <v>4.04</v>
      </c>
      <c r="G555" s="643"/>
      <c r="H555" s="712" t="s">
        <v>721</v>
      </c>
      <c r="I555" s="712"/>
      <c r="J555" s="644">
        <v>17.63</v>
      </c>
    </row>
    <row r="556" spans="1:10" ht="0.95" customHeight="1" thickTop="1">
      <c r="A556" s="646"/>
      <c r="B556" s="646"/>
      <c r="C556" s="646"/>
      <c r="D556" s="646"/>
      <c r="E556" s="646"/>
      <c r="F556" s="646"/>
      <c r="G556" s="646"/>
      <c r="H556" s="646"/>
      <c r="I556" s="646"/>
      <c r="J556" s="646"/>
    </row>
    <row r="557" spans="1:10" ht="18" customHeight="1">
      <c r="A557" s="628"/>
      <c r="B557" s="629" t="s">
        <v>699</v>
      </c>
      <c r="C557" s="628" t="s">
        <v>700</v>
      </c>
      <c r="D557" s="628" t="s">
        <v>701</v>
      </c>
      <c r="E557" s="713" t="s">
        <v>702</v>
      </c>
      <c r="F557" s="713"/>
      <c r="G557" s="630" t="s">
        <v>703</v>
      </c>
      <c r="H557" s="629" t="s">
        <v>704</v>
      </c>
      <c r="I557" s="629" t="s">
        <v>705</v>
      </c>
      <c r="J557" s="629" t="s">
        <v>77</v>
      </c>
    </row>
    <row r="558" spans="1:10" ht="24" customHeight="1">
      <c r="A558" s="631" t="s">
        <v>706</v>
      </c>
      <c r="B558" s="632" t="s">
        <v>747</v>
      </c>
      <c r="C558" s="631" t="s">
        <v>23</v>
      </c>
      <c r="D558" s="631" t="s">
        <v>748</v>
      </c>
      <c r="E558" s="710" t="s">
        <v>713</v>
      </c>
      <c r="F558" s="710"/>
      <c r="G558" s="634" t="s">
        <v>714</v>
      </c>
      <c r="H558" s="635">
        <v>1</v>
      </c>
      <c r="I558" s="636">
        <v>10.51</v>
      </c>
      <c r="J558" s="636">
        <v>10.51</v>
      </c>
    </row>
    <row r="559" spans="1:10" ht="24" customHeight="1">
      <c r="A559" s="637" t="s">
        <v>710</v>
      </c>
      <c r="B559" s="638" t="s">
        <v>1155</v>
      </c>
      <c r="C559" s="637" t="s">
        <v>23</v>
      </c>
      <c r="D559" s="637" t="s">
        <v>1156</v>
      </c>
      <c r="E559" s="714" t="s">
        <v>713</v>
      </c>
      <c r="F559" s="714"/>
      <c r="G559" s="640" t="s">
        <v>714</v>
      </c>
      <c r="H559" s="641">
        <v>1</v>
      </c>
      <c r="I559" s="642">
        <v>0.05</v>
      </c>
      <c r="J559" s="642">
        <v>0.05</v>
      </c>
    </row>
    <row r="560" spans="1:10" ht="24" customHeight="1">
      <c r="A560" s="647" t="s">
        <v>732</v>
      </c>
      <c r="B560" s="648" t="s">
        <v>1157</v>
      </c>
      <c r="C560" s="647" t="s">
        <v>23</v>
      </c>
      <c r="D560" s="647" t="s">
        <v>1158</v>
      </c>
      <c r="E560" s="711" t="s">
        <v>1078</v>
      </c>
      <c r="F560" s="711"/>
      <c r="G560" s="649" t="s">
        <v>714</v>
      </c>
      <c r="H560" s="650">
        <v>1</v>
      </c>
      <c r="I560" s="651">
        <v>9.32</v>
      </c>
      <c r="J560" s="651">
        <v>9.32</v>
      </c>
    </row>
    <row r="561" spans="1:10" ht="24" customHeight="1">
      <c r="A561" s="647" t="s">
        <v>732</v>
      </c>
      <c r="B561" s="648" t="s">
        <v>1159</v>
      </c>
      <c r="C561" s="647" t="s">
        <v>23</v>
      </c>
      <c r="D561" s="647" t="s">
        <v>1160</v>
      </c>
      <c r="E561" s="711" t="s">
        <v>1084</v>
      </c>
      <c r="F561" s="711"/>
      <c r="G561" s="649" t="s">
        <v>714</v>
      </c>
      <c r="H561" s="650">
        <v>1</v>
      </c>
      <c r="I561" s="651">
        <v>0.52</v>
      </c>
      <c r="J561" s="651">
        <v>0.52</v>
      </c>
    </row>
    <row r="562" spans="1:10" ht="24" customHeight="1">
      <c r="A562" s="647" t="s">
        <v>732</v>
      </c>
      <c r="B562" s="648" t="s">
        <v>1085</v>
      </c>
      <c r="C562" s="647" t="s">
        <v>23</v>
      </c>
      <c r="D562" s="647" t="s">
        <v>1086</v>
      </c>
      <c r="E562" s="711" t="s">
        <v>1081</v>
      </c>
      <c r="F562" s="711"/>
      <c r="G562" s="649" t="s">
        <v>714</v>
      </c>
      <c r="H562" s="650">
        <v>1</v>
      </c>
      <c r="I562" s="651">
        <v>0.55000000000000004</v>
      </c>
      <c r="J562" s="651">
        <v>0.55000000000000004</v>
      </c>
    </row>
    <row r="563" spans="1:10" ht="24" customHeight="1">
      <c r="A563" s="647" t="s">
        <v>732</v>
      </c>
      <c r="B563" s="648" t="s">
        <v>1161</v>
      </c>
      <c r="C563" s="647" t="s">
        <v>23</v>
      </c>
      <c r="D563" s="647" t="s">
        <v>1162</v>
      </c>
      <c r="E563" s="711" t="s">
        <v>1084</v>
      </c>
      <c r="F563" s="711"/>
      <c r="G563" s="649" t="s">
        <v>714</v>
      </c>
      <c r="H563" s="650">
        <v>1</v>
      </c>
      <c r="I563" s="651">
        <v>0.06</v>
      </c>
      <c r="J563" s="651">
        <v>0.06</v>
      </c>
    </row>
    <row r="564" spans="1:10" ht="24" customHeight="1">
      <c r="A564" s="647" t="s">
        <v>732</v>
      </c>
      <c r="B564" s="648" t="s">
        <v>1089</v>
      </c>
      <c r="C564" s="647" t="s">
        <v>23</v>
      </c>
      <c r="D564" s="647" t="s">
        <v>1090</v>
      </c>
      <c r="E564" s="711" t="s">
        <v>1091</v>
      </c>
      <c r="F564" s="711"/>
      <c r="G564" s="649" t="s">
        <v>714</v>
      </c>
      <c r="H564" s="650">
        <v>1</v>
      </c>
      <c r="I564" s="651">
        <v>0.01</v>
      </c>
      <c r="J564" s="651">
        <v>0.01</v>
      </c>
    </row>
    <row r="565" spans="1:10" ht="25.5">
      <c r="A565" s="643"/>
      <c r="B565" s="643"/>
      <c r="C565" s="643"/>
      <c r="D565" s="643"/>
      <c r="E565" s="643" t="s">
        <v>717</v>
      </c>
      <c r="F565" s="644">
        <v>9.3699999999999992</v>
      </c>
      <c r="G565" s="643" t="s">
        <v>718</v>
      </c>
      <c r="H565" s="644">
        <v>0</v>
      </c>
      <c r="I565" s="643" t="s">
        <v>719</v>
      </c>
      <c r="J565" s="644">
        <v>9.3699999999999992</v>
      </c>
    </row>
    <row r="566" spans="1:10" ht="15.75" thickBot="1">
      <c r="A566" s="643"/>
      <c r="B566" s="643"/>
      <c r="C566" s="643"/>
      <c r="D566" s="643"/>
      <c r="E566" s="643" t="s">
        <v>720</v>
      </c>
      <c r="F566" s="644">
        <v>3.12</v>
      </c>
      <c r="G566" s="643"/>
      <c r="H566" s="712" t="s">
        <v>721</v>
      </c>
      <c r="I566" s="712"/>
      <c r="J566" s="644">
        <v>13.63</v>
      </c>
    </row>
    <row r="567" spans="1:10" ht="0.95" customHeight="1" thickTop="1">
      <c r="A567" s="646"/>
      <c r="B567" s="646"/>
      <c r="C567" s="646"/>
      <c r="D567" s="646"/>
      <c r="E567" s="646"/>
      <c r="F567" s="646"/>
      <c r="G567" s="646"/>
      <c r="H567" s="646"/>
      <c r="I567" s="646"/>
      <c r="J567" s="646"/>
    </row>
    <row r="568" spans="1:10" ht="18" customHeight="1">
      <c r="A568" s="628"/>
      <c r="B568" s="629" t="s">
        <v>699</v>
      </c>
      <c r="C568" s="628" t="s">
        <v>700</v>
      </c>
      <c r="D568" s="628" t="s">
        <v>701</v>
      </c>
      <c r="E568" s="713" t="s">
        <v>702</v>
      </c>
      <c r="F568" s="713"/>
      <c r="G568" s="630" t="s">
        <v>703</v>
      </c>
      <c r="H568" s="629" t="s">
        <v>704</v>
      </c>
      <c r="I568" s="629" t="s">
        <v>705</v>
      </c>
      <c r="J568" s="629" t="s">
        <v>77</v>
      </c>
    </row>
    <row r="569" spans="1:10" ht="48" customHeight="1">
      <c r="A569" s="631" t="s">
        <v>706</v>
      </c>
      <c r="B569" s="632" t="s">
        <v>1125</v>
      </c>
      <c r="C569" s="631" t="s">
        <v>23</v>
      </c>
      <c r="D569" s="631" t="s">
        <v>1126</v>
      </c>
      <c r="E569" s="710" t="s">
        <v>755</v>
      </c>
      <c r="F569" s="710"/>
      <c r="G569" s="634" t="s">
        <v>776</v>
      </c>
      <c r="H569" s="635">
        <v>1</v>
      </c>
      <c r="I569" s="636">
        <v>0.28000000000000003</v>
      </c>
      <c r="J569" s="636">
        <v>0.28000000000000003</v>
      </c>
    </row>
    <row r="570" spans="1:10" ht="48" customHeight="1">
      <c r="A570" s="637" t="s">
        <v>710</v>
      </c>
      <c r="B570" s="638" t="s">
        <v>1163</v>
      </c>
      <c r="C570" s="637" t="s">
        <v>23</v>
      </c>
      <c r="D570" s="637" t="s">
        <v>1164</v>
      </c>
      <c r="E570" s="714" t="s">
        <v>755</v>
      </c>
      <c r="F570" s="714"/>
      <c r="G570" s="640" t="s">
        <v>714</v>
      </c>
      <c r="H570" s="641">
        <v>1</v>
      </c>
      <c r="I570" s="642">
        <v>0.25</v>
      </c>
      <c r="J570" s="642">
        <v>0.25</v>
      </c>
    </row>
    <row r="571" spans="1:10" ht="36" customHeight="1">
      <c r="A571" s="637" t="s">
        <v>710</v>
      </c>
      <c r="B571" s="638" t="s">
        <v>1165</v>
      </c>
      <c r="C571" s="637" t="s">
        <v>23</v>
      </c>
      <c r="D571" s="637" t="s">
        <v>1166</v>
      </c>
      <c r="E571" s="714" t="s">
        <v>755</v>
      </c>
      <c r="F571" s="714"/>
      <c r="G571" s="640" t="s">
        <v>714</v>
      </c>
      <c r="H571" s="641">
        <v>1</v>
      </c>
      <c r="I571" s="642">
        <v>0.03</v>
      </c>
      <c r="J571" s="642">
        <v>0.03</v>
      </c>
    </row>
    <row r="572" spans="1:10" ht="25.5">
      <c r="A572" s="643"/>
      <c r="B572" s="643"/>
      <c r="C572" s="643"/>
      <c r="D572" s="643"/>
      <c r="E572" s="643" t="s">
        <v>717</v>
      </c>
      <c r="F572" s="644">
        <v>0</v>
      </c>
      <c r="G572" s="643" t="s">
        <v>718</v>
      </c>
      <c r="H572" s="644">
        <v>0</v>
      </c>
      <c r="I572" s="643" t="s">
        <v>719</v>
      </c>
      <c r="J572" s="644">
        <v>0</v>
      </c>
    </row>
    <row r="573" spans="1:10" ht="15.75" thickBot="1">
      <c r="A573" s="643"/>
      <c r="B573" s="643"/>
      <c r="C573" s="643"/>
      <c r="D573" s="643"/>
      <c r="E573" s="643" t="s">
        <v>720</v>
      </c>
      <c r="F573" s="644">
        <v>0.08</v>
      </c>
      <c r="G573" s="643"/>
      <c r="H573" s="712" t="s">
        <v>721</v>
      </c>
      <c r="I573" s="712"/>
      <c r="J573" s="644">
        <v>0.36</v>
      </c>
    </row>
    <row r="574" spans="1:10" ht="0.95" customHeight="1" thickTop="1">
      <c r="A574" s="646"/>
      <c r="B574" s="646"/>
      <c r="C574" s="646"/>
      <c r="D574" s="646"/>
      <c r="E574" s="646"/>
      <c r="F574" s="646"/>
      <c r="G574" s="646"/>
      <c r="H574" s="646"/>
      <c r="I574" s="646"/>
      <c r="J574" s="646"/>
    </row>
    <row r="575" spans="1:10" ht="18" customHeight="1">
      <c r="A575" s="628"/>
      <c r="B575" s="629" t="s">
        <v>699</v>
      </c>
      <c r="C575" s="628" t="s">
        <v>700</v>
      </c>
      <c r="D575" s="628" t="s">
        <v>701</v>
      </c>
      <c r="E575" s="713" t="s">
        <v>702</v>
      </c>
      <c r="F575" s="713"/>
      <c r="G575" s="630" t="s">
        <v>703</v>
      </c>
      <c r="H575" s="629" t="s">
        <v>704</v>
      </c>
      <c r="I575" s="629" t="s">
        <v>705</v>
      </c>
      <c r="J575" s="629" t="s">
        <v>77</v>
      </c>
    </row>
    <row r="576" spans="1:10" ht="48" customHeight="1">
      <c r="A576" s="631" t="s">
        <v>706</v>
      </c>
      <c r="B576" s="632" t="s">
        <v>1123</v>
      </c>
      <c r="C576" s="631" t="s">
        <v>23</v>
      </c>
      <c r="D576" s="631" t="s">
        <v>1124</v>
      </c>
      <c r="E576" s="710" t="s">
        <v>755</v>
      </c>
      <c r="F576" s="710"/>
      <c r="G576" s="634" t="s">
        <v>367</v>
      </c>
      <c r="H576" s="635">
        <v>1</v>
      </c>
      <c r="I576" s="636">
        <v>1.41</v>
      </c>
      <c r="J576" s="636">
        <v>1.41</v>
      </c>
    </row>
    <row r="577" spans="1:10" ht="48" customHeight="1">
      <c r="A577" s="637" t="s">
        <v>710</v>
      </c>
      <c r="B577" s="638" t="s">
        <v>1163</v>
      </c>
      <c r="C577" s="637" t="s">
        <v>23</v>
      </c>
      <c r="D577" s="637" t="s">
        <v>1164</v>
      </c>
      <c r="E577" s="714" t="s">
        <v>755</v>
      </c>
      <c r="F577" s="714"/>
      <c r="G577" s="640" t="s">
        <v>714</v>
      </c>
      <c r="H577" s="641">
        <v>1</v>
      </c>
      <c r="I577" s="642">
        <v>0.25</v>
      </c>
      <c r="J577" s="642">
        <v>0.25</v>
      </c>
    </row>
    <row r="578" spans="1:10" ht="36" customHeight="1">
      <c r="A578" s="637" t="s">
        <v>710</v>
      </c>
      <c r="B578" s="638" t="s">
        <v>1165</v>
      </c>
      <c r="C578" s="637" t="s">
        <v>23</v>
      </c>
      <c r="D578" s="637" t="s">
        <v>1166</v>
      </c>
      <c r="E578" s="714" t="s">
        <v>755</v>
      </c>
      <c r="F578" s="714"/>
      <c r="G578" s="640" t="s">
        <v>714</v>
      </c>
      <c r="H578" s="641">
        <v>1</v>
      </c>
      <c r="I578" s="642">
        <v>0.03</v>
      </c>
      <c r="J578" s="642">
        <v>0.03</v>
      </c>
    </row>
    <row r="579" spans="1:10" ht="48" customHeight="1">
      <c r="A579" s="637" t="s">
        <v>710</v>
      </c>
      <c r="B579" s="638" t="s">
        <v>1167</v>
      </c>
      <c r="C579" s="637" t="s">
        <v>23</v>
      </c>
      <c r="D579" s="637" t="s">
        <v>1168</v>
      </c>
      <c r="E579" s="714" t="s">
        <v>755</v>
      </c>
      <c r="F579" s="714"/>
      <c r="G579" s="640" t="s">
        <v>714</v>
      </c>
      <c r="H579" s="641">
        <v>1</v>
      </c>
      <c r="I579" s="642">
        <v>0.23</v>
      </c>
      <c r="J579" s="642">
        <v>0.23</v>
      </c>
    </row>
    <row r="580" spans="1:10" ht="48" customHeight="1">
      <c r="A580" s="637" t="s">
        <v>710</v>
      </c>
      <c r="B580" s="638" t="s">
        <v>1169</v>
      </c>
      <c r="C580" s="637" t="s">
        <v>23</v>
      </c>
      <c r="D580" s="637" t="s">
        <v>1170</v>
      </c>
      <c r="E580" s="714" t="s">
        <v>755</v>
      </c>
      <c r="F580" s="714"/>
      <c r="G580" s="640" t="s">
        <v>714</v>
      </c>
      <c r="H580" s="641">
        <v>1</v>
      </c>
      <c r="I580" s="642">
        <v>0.9</v>
      </c>
      <c r="J580" s="642">
        <v>0.9</v>
      </c>
    </row>
    <row r="581" spans="1:10" ht="25.5">
      <c r="A581" s="643"/>
      <c r="B581" s="643"/>
      <c r="C581" s="643"/>
      <c r="D581" s="643"/>
      <c r="E581" s="643" t="s">
        <v>717</v>
      </c>
      <c r="F581" s="644">
        <v>0</v>
      </c>
      <c r="G581" s="643" t="s">
        <v>718</v>
      </c>
      <c r="H581" s="644">
        <v>0</v>
      </c>
      <c r="I581" s="643" t="s">
        <v>719</v>
      </c>
      <c r="J581" s="644">
        <v>0</v>
      </c>
    </row>
    <row r="582" spans="1:10" ht="15.75" thickBot="1">
      <c r="A582" s="643"/>
      <c r="B582" s="643"/>
      <c r="C582" s="643"/>
      <c r="D582" s="643"/>
      <c r="E582" s="643" t="s">
        <v>720</v>
      </c>
      <c r="F582" s="644">
        <v>0.41</v>
      </c>
      <c r="G582" s="643"/>
      <c r="H582" s="712" t="s">
        <v>721</v>
      </c>
      <c r="I582" s="712"/>
      <c r="J582" s="644">
        <v>1.82</v>
      </c>
    </row>
    <row r="583" spans="1:10" ht="0.95" customHeight="1" thickTop="1">
      <c r="A583" s="646"/>
      <c r="B583" s="646"/>
      <c r="C583" s="646"/>
      <c r="D583" s="646"/>
      <c r="E583" s="646"/>
      <c r="F583" s="646"/>
      <c r="G583" s="646"/>
      <c r="H583" s="646"/>
      <c r="I583" s="646"/>
      <c r="J583" s="646"/>
    </row>
    <row r="584" spans="1:10" ht="18" customHeight="1">
      <c r="A584" s="628"/>
      <c r="B584" s="629" t="s">
        <v>699</v>
      </c>
      <c r="C584" s="628" t="s">
        <v>700</v>
      </c>
      <c r="D584" s="628" t="s">
        <v>701</v>
      </c>
      <c r="E584" s="713" t="s">
        <v>702</v>
      </c>
      <c r="F584" s="713"/>
      <c r="G584" s="630" t="s">
        <v>703</v>
      </c>
      <c r="H584" s="629" t="s">
        <v>704</v>
      </c>
      <c r="I584" s="629" t="s">
        <v>705</v>
      </c>
      <c r="J584" s="629" t="s">
        <v>77</v>
      </c>
    </row>
    <row r="585" spans="1:10" ht="48" customHeight="1">
      <c r="A585" s="631" t="s">
        <v>706</v>
      </c>
      <c r="B585" s="632" t="s">
        <v>1163</v>
      </c>
      <c r="C585" s="631" t="s">
        <v>23</v>
      </c>
      <c r="D585" s="631" t="s">
        <v>1164</v>
      </c>
      <c r="E585" s="710" t="s">
        <v>755</v>
      </c>
      <c r="F585" s="710"/>
      <c r="G585" s="634" t="s">
        <v>714</v>
      </c>
      <c r="H585" s="635">
        <v>1</v>
      </c>
      <c r="I585" s="636">
        <v>0.25</v>
      </c>
      <c r="J585" s="636">
        <v>0.25</v>
      </c>
    </row>
    <row r="586" spans="1:10" ht="36" customHeight="1">
      <c r="A586" s="647" t="s">
        <v>732</v>
      </c>
      <c r="B586" s="648" t="s">
        <v>1171</v>
      </c>
      <c r="C586" s="647" t="s">
        <v>23</v>
      </c>
      <c r="D586" s="647" t="s">
        <v>1172</v>
      </c>
      <c r="E586" s="711" t="s">
        <v>1084</v>
      </c>
      <c r="F586" s="711"/>
      <c r="G586" s="649" t="s">
        <v>265</v>
      </c>
      <c r="H586" s="650">
        <v>6.3999999999999997E-5</v>
      </c>
      <c r="I586" s="651">
        <v>3974.5</v>
      </c>
      <c r="J586" s="651">
        <v>0.25</v>
      </c>
    </row>
    <row r="587" spans="1:10" ht="25.5">
      <c r="A587" s="643"/>
      <c r="B587" s="643"/>
      <c r="C587" s="643"/>
      <c r="D587" s="643"/>
      <c r="E587" s="643" t="s">
        <v>717</v>
      </c>
      <c r="F587" s="644">
        <v>0</v>
      </c>
      <c r="G587" s="643" t="s">
        <v>718</v>
      </c>
      <c r="H587" s="644">
        <v>0</v>
      </c>
      <c r="I587" s="643" t="s">
        <v>719</v>
      </c>
      <c r="J587" s="644">
        <v>0</v>
      </c>
    </row>
    <row r="588" spans="1:10" ht="15.75" thickBot="1">
      <c r="A588" s="643"/>
      <c r="B588" s="643"/>
      <c r="C588" s="643"/>
      <c r="D588" s="643"/>
      <c r="E588" s="643" t="s">
        <v>720</v>
      </c>
      <c r="F588" s="644">
        <v>7.0000000000000007E-2</v>
      </c>
      <c r="G588" s="643"/>
      <c r="H588" s="712" t="s">
        <v>721</v>
      </c>
      <c r="I588" s="712"/>
      <c r="J588" s="644">
        <v>0.32</v>
      </c>
    </row>
    <row r="589" spans="1:10" ht="0.95" customHeight="1" thickTop="1">
      <c r="A589" s="646"/>
      <c r="B589" s="646"/>
      <c r="C589" s="646"/>
      <c r="D589" s="646"/>
      <c r="E589" s="646"/>
      <c r="F589" s="646"/>
      <c r="G589" s="646"/>
      <c r="H589" s="646"/>
      <c r="I589" s="646"/>
      <c r="J589" s="646"/>
    </row>
    <row r="590" spans="1:10" ht="18" customHeight="1">
      <c r="A590" s="628"/>
      <c r="B590" s="629" t="s">
        <v>699</v>
      </c>
      <c r="C590" s="628" t="s">
        <v>700</v>
      </c>
      <c r="D590" s="628" t="s">
        <v>701</v>
      </c>
      <c r="E590" s="713" t="s">
        <v>702</v>
      </c>
      <c r="F590" s="713"/>
      <c r="G590" s="630" t="s">
        <v>703</v>
      </c>
      <c r="H590" s="629" t="s">
        <v>704</v>
      </c>
      <c r="I590" s="629" t="s">
        <v>705</v>
      </c>
      <c r="J590" s="629" t="s">
        <v>77</v>
      </c>
    </row>
    <row r="591" spans="1:10" ht="36" customHeight="1">
      <c r="A591" s="631" t="s">
        <v>706</v>
      </c>
      <c r="B591" s="632" t="s">
        <v>1165</v>
      </c>
      <c r="C591" s="631" t="s">
        <v>23</v>
      </c>
      <c r="D591" s="631" t="s">
        <v>1166</v>
      </c>
      <c r="E591" s="710" t="s">
        <v>755</v>
      </c>
      <c r="F591" s="710"/>
      <c r="G591" s="634" t="s">
        <v>714</v>
      </c>
      <c r="H591" s="635">
        <v>1</v>
      </c>
      <c r="I591" s="636">
        <v>0.03</v>
      </c>
      <c r="J591" s="636">
        <v>0.03</v>
      </c>
    </row>
    <row r="592" spans="1:10" ht="36" customHeight="1">
      <c r="A592" s="647" t="s">
        <v>732</v>
      </c>
      <c r="B592" s="648" t="s">
        <v>1171</v>
      </c>
      <c r="C592" s="647" t="s">
        <v>23</v>
      </c>
      <c r="D592" s="647" t="s">
        <v>1172</v>
      </c>
      <c r="E592" s="711" t="s">
        <v>1084</v>
      </c>
      <c r="F592" s="711"/>
      <c r="G592" s="649" t="s">
        <v>265</v>
      </c>
      <c r="H592" s="650">
        <v>7.6000000000000001E-6</v>
      </c>
      <c r="I592" s="651">
        <v>3974.5</v>
      </c>
      <c r="J592" s="651">
        <v>0.03</v>
      </c>
    </row>
    <row r="593" spans="1:10" ht="25.5">
      <c r="A593" s="643"/>
      <c r="B593" s="643"/>
      <c r="C593" s="643"/>
      <c r="D593" s="643"/>
      <c r="E593" s="643" t="s">
        <v>717</v>
      </c>
      <c r="F593" s="644">
        <v>0</v>
      </c>
      <c r="G593" s="643" t="s">
        <v>718</v>
      </c>
      <c r="H593" s="644">
        <v>0</v>
      </c>
      <c r="I593" s="643" t="s">
        <v>719</v>
      </c>
      <c r="J593" s="644">
        <v>0</v>
      </c>
    </row>
    <row r="594" spans="1:10" ht="15.75" thickBot="1">
      <c r="A594" s="643"/>
      <c r="B594" s="643"/>
      <c r="C594" s="643"/>
      <c r="D594" s="643"/>
      <c r="E594" s="643" t="s">
        <v>720</v>
      </c>
      <c r="F594" s="644">
        <v>0</v>
      </c>
      <c r="G594" s="643"/>
      <c r="H594" s="712" t="s">
        <v>721</v>
      </c>
      <c r="I594" s="712"/>
      <c r="J594" s="644">
        <v>0.03</v>
      </c>
    </row>
    <row r="595" spans="1:10" ht="0.95" customHeight="1" thickTop="1">
      <c r="A595" s="646"/>
      <c r="B595" s="646"/>
      <c r="C595" s="646"/>
      <c r="D595" s="646"/>
      <c r="E595" s="646"/>
      <c r="F595" s="646"/>
      <c r="G595" s="646"/>
      <c r="H595" s="646"/>
      <c r="I595" s="646"/>
      <c r="J595" s="646"/>
    </row>
    <row r="596" spans="1:10" ht="18" customHeight="1">
      <c r="A596" s="628"/>
      <c r="B596" s="629" t="s">
        <v>699</v>
      </c>
      <c r="C596" s="628" t="s">
        <v>700</v>
      </c>
      <c r="D596" s="628" t="s">
        <v>701</v>
      </c>
      <c r="E596" s="713" t="s">
        <v>702</v>
      </c>
      <c r="F596" s="713"/>
      <c r="G596" s="630" t="s">
        <v>703</v>
      </c>
      <c r="H596" s="629" t="s">
        <v>704</v>
      </c>
      <c r="I596" s="629" t="s">
        <v>705</v>
      </c>
      <c r="J596" s="629" t="s">
        <v>77</v>
      </c>
    </row>
    <row r="597" spans="1:10" ht="48" customHeight="1">
      <c r="A597" s="631" t="s">
        <v>706</v>
      </c>
      <c r="B597" s="632" t="s">
        <v>1167</v>
      </c>
      <c r="C597" s="631" t="s">
        <v>23</v>
      </c>
      <c r="D597" s="631" t="s">
        <v>1168</v>
      </c>
      <c r="E597" s="710" t="s">
        <v>755</v>
      </c>
      <c r="F597" s="710"/>
      <c r="G597" s="634" t="s">
        <v>714</v>
      </c>
      <c r="H597" s="635">
        <v>1</v>
      </c>
      <c r="I597" s="636">
        <v>0.23</v>
      </c>
      <c r="J597" s="636">
        <v>0.23</v>
      </c>
    </row>
    <row r="598" spans="1:10" ht="36" customHeight="1">
      <c r="A598" s="647" t="s">
        <v>732</v>
      </c>
      <c r="B598" s="648" t="s">
        <v>1171</v>
      </c>
      <c r="C598" s="647" t="s">
        <v>23</v>
      </c>
      <c r="D598" s="647" t="s">
        <v>1172</v>
      </c>
      <c r="E598" s="711" t="s">
        <v>1084</v>
      </c>
      <c r="F598" s="711"/>
      <c r="G598" s="649" t="s">
        <v>265</v>
      </c>
      <c r="H598" s="650">
        <v>6.0000000000000002E-5</v>
      </c>
      <c r="I598" s="651">
        <v>3974.5</v>
      </c>
      <c r="J598" s="651">
        <v>0.23</v>
      </c>
    </row>
    <row r="599" spans="1:10" ht="25.5">
      <c r="A599" s="643"/>
      <c r="B599" s="643"/>
      <c r="C599" s="643"/>
      <c r="D599" s="643"/>
      <c r="E599" s="643" t="s">
        <v>717</v>
      </c>
      <c r="F599" s="644">
        <v>0</v>
      </c>
      <c r="G599" s="643" t="s">
        <v>718</v>
      </c>
      <c r="H599" s="644">
        <v>0</v>
      </c>
      <c r="I599" s="643" t="s">
        <v>719</v>
      </c>
      <c r="J599" s="644">
        <v>0</v>
      </c>
    </row>
    <row r="600" spans="1:10" ht="15.75" thickBot="1">
      <c r="A600" s="643"/>
      <c r="B600" s="643"/>
      <c r="C600" s="643"/>
      <c r="D600" s="643"/>
      <c r="E600" s="643" t="s">
        <v>720</v>
      </c>
      <c r="F600" s="644">
        <v>0.06</v>
      </c>
      <c r="G600" s="643"/>
      <c r="H600" s="712" t="s">
        <v>721</v>
      </c>
      <c r="I600" s="712"/>
      <c r="J600" s="644">
        <v>0.28999999999999998</v>
      </c>
    </row>
    <row r="601" spans="1:10" ht="0.95" customHeight="1" thickTop="1">
      <c r="A601" s="646"/>
      <c r="B601" s="646"/>
      <c r="C601" s="646"/>
      <c r="D601" s="646"/>
      <c r="E601" s="646"/>
      <c r="F601" s="646"/>
      <c r="G601" s="646"/>
      <c r="H601" s="646"/>
      <c r="I601" s="646"/>
      <c r="J601" s="646"/>
    </row>
    <row r="602" spans="1:10" ht="18" customHeight="1">
      <c r="A602" s="628"/>
      <c r="B602" s="629" t="s">
        <v>699</v>
      </c>
      <c r="C602" s="628" t="s">
        <v>700</v>
      </c>
      <c r="D602" s="628" t="s">
        <v>701</v>
      </c>
      <c r="E602" s="713" t="s">
        <v>702</v>
      </c>
      <c r="F602" s="713"/>
      <c r="G602" s="630" t="s">
        <v>703</v>
      </c>
      <c r="H602" s="629" t="s">
        <v>704</v>
      </c>
      <c r="I602" s="629" t="s">
        <v>705</v>
      </c>
      <c r="J602" s="629" t="s">
        <v>77</v>
      </c>
    </row>
    <row r="603" spans="1:10" ht="48" customHeight="1">
      <c r="A603" s="631" t="s">
        <v>706</v>
      </c>
      <c r="B603" s="632" t="s">
        <v>1169</v>
      </c>
      <c r="C603" s="631" t="s">
        <v>23</v>
      </c>
      <c r="D603" s="631" t="s">
        <v>1170</v>
      </c>
      <c r="E603" s="710" t="s">
        <v>755</v>
      </c>
      <c r="F603" s="710"/>
      <c r="G603" s="634" t="s">
        <v>714</v>
      </c>
      <c r="H603" s="635">
        <v>1</v>
      </c>
      <c r="I603" s="636">
        <v>0.9</v>
      </c>
      <c r="J603" s="636">
        <v>0.9</v>
      </c>
    </row>
    <row r="604" spans="1:10" ht="24" customHeight="1">
      <c r="A604" s="647" t="s">
        <v>732</v>
      </c>
      <c r="B604" s="648" t="s">
        <v>1173</v>
      </c>
      <c r="C604" s="647" t="s">
        <v>23</v>
      </c>
      <c r="D604" s="647" t="s">
        <v>1174</v>
      </c>
      <c r="E604" s="711" t="s">
        <v>735</v>
      </c>
      <c r="F604" s="711"/>
      <c r="G604" s="649" t="s">
        <v>1175</v>
      </c>
      <c r="H604" s="650">
        <v>1.25</v>
      </c>
      <c r="I604" s="651">
        <v>0.72</v>
      </c>
      <c r="J604" s="651">
        <v>0.9</v>
      </c>
    </row>
    <row r="605" spans="1:10" ht="25.5">
      <c r="A605" s="643"/>
      <c r="B605" s="643"/>
      <c r="C605" s="643"/>
      <c r="D605" s="643"/>
      <c r="E605" s="643" t="s">
        <v>717</v>
      </c>
      <c r="F605" s="644">
        <v>0</v>
      </c>
      <c r="G605" s="643" t="s">
        <v>718</v>
      </c>
      <c r="H605" s="644">
        <v>0</v>
      </c>
      <c r="I605" s="643" t="s">
        <v>719</v>
      </c>
      <c r="J605" s="644">
        <v>0</v>
      </c>
    </row>
    <row r="606" spans="1:10" ht="15.75" thickBot="1">
      <c r="A606" s="643"/>
      <c r="B606" s="643"/>
      <c r="C606" s="643"/>
      <c r="D606" s="643"/>
      <c r="E606" s="643" t="s">
        <v>720</v>
      </c>
      <c r="F606" s="644">
        <v>0.26</v>
      </c>
      <c r="G606" s="643"/>
      <c r="H606" s="712" t="s">
        <v>721</v>
      </c>
      <c r="I606" s="712"/>
      <c r="J606" s="644">
        <v>1.1599999999999999</v>
      </c>
    </row>
    <row r="607" spans="1:10" ht="0.95" customHeight="1" thickTop="1">
      <c r="A607" s="646"/>
      <c r="B607" s="646"/>
      <c r="C607" s="646"/>
      <c r="D607" s="646"/>
      <c r="E607" s="646"/>
      <c r="F607" s="646"/>
      <c r="G607" s="646"/>
      <c r="H607" s="646"/>
      <c r="I607" s="646"/>
      <c r="J607" s="646"/>
    </row>
    <row r="608" spans="1:10" ht="18" customHeight="1">
      <c r="A608" s="628"/>
      <c r="B608" s="629" t="s">
        <v>699</v>
      </c>
      <c r="C608" s="628" t="s">
        <v>700</v>
      </c>
      <c r="D608" s="628" t="s">
        <v>701</v>
      </c>
      <c r="E608" s="713" t="s">
        <v>702</v>
      </c>
      <c r="F608" s="713"/>
      <c r="G608" s="630" t="s">
        <v>703</v>
      </c>
      <c r="H608" s="629" t="s">
        <v>704</v>
      </c>
      <c r="I608" s="629" t="s">
        <v>705</v>
      </c>
      <c r="J608" s="629" t="s">
        <v>77</v>
      </c>
    </row>
    <row r="609" spans="1:10" ht="48" customHeight="1">
      <c r="A609" s="631" t="s">
        <v>706</v>
      </c>
      <c r="B609" s="632" t="s">
        <v>1176</v>
      </c>
      <c r="C609" s="631" t="s">
        <v>23</v>
      </c>
      <c r="D609" s="631" t="s">
        <v>1177</v>
      </c>
      <c r="E609" s="710" t="s">
        <v>755</v>
      </c>
      <c r="F609" s="710"/>
      <c r="G609" s="634" t="s">
        <v>776</v>
      </c>
      <c r="H609" s="635">
        <v>1</v>
      </c>
      <c r="I609" s="636">
        <v>1.1499999999999999</v>
      </c>
      <c r="J609" s="636">
        <v>1.1499999999999999</v>
      </c>
    </row>
    <row r="610" spans="1:10" ht="36" customHeight="1">
      <c r="A610" s="637" t="s">
        <v>710</v>
      </c>
      <c r="B610" s="638" t="s">
        <v>1178</v>
      </c>
      <c r="C610" s="637" t="s">
        <v>23</v>
      </c>
      <c r="D610" s="637" t="s">
        <v>1179</v>
      </c>
      <c r="E610" s="714" t="s">
        <v>755</v>
      </c>
      <c r="F610" s="714"/>
      <c r="G610" s="640" t="s">
        <v>714</v>
      </c>
      <c r="H610" s="641">
        <v>1</v>
      </c>
      <c r="I610" s="642">
        <v>0.12</v>
      </c>
      <c r="J610" s="642">
        <v>0.12</v>
      </c>
    </row>
    <row r="611" spans="1:10" ht="48" customHeight="1">
      <c r="A611" s="637" t="s">
        <v>710</v>
      </c>
      <c r="B611" s="638" t="s">
        <v>1180</v>
      </c>
      <c r="C611" s="637" t="s">
        <v>23</v>
      </c>
      <c r="D611" s="637" t="s">
        <v>1181</v>
      </c>
      <c r="E611" s="714" t="s">
        <v>755</v>
      </c>
      <c r="F611" s="714"/>
      <c r="G611" s="640" t="s">
        <v>714</v>
      </c>
      <c r="H611" s="641">
        <v>1</v>
      </c>
      <c r="I611" s="642">
        <v>1.03</v>
      </c>
      <c r="J611" s="642">
        <v>1.03</v>
      </c>
    </row>
    <row r="612" spans="1:10" ht="25.5">
      <c r="A612" s="643"/>
      <c r="B612" s="643"/>
      <c r="C612" s="643"/>
      <c r="D612" s="643"/>
      <c r="E612" s="643" t="s">
        <v>717</v>
      </c>
      <c r="F612" s="644">
        <v>0</v>
      </c>
      <c r="G612" s="643" t="s">
        <v>718</v>
      </c>
      <c r="H612" s="644">
        <v>0</v>
      </c>
      <c r="I612" s="643" t="s">
        <v>719</v>
      </c>
      <c r="J612" s="644">
        <v>0</v>
      </c>
    </row>
    <row r="613" spans="1:10" ht="15.75" thickBot="1">
      <c r="A613" s="643"/>
      <c r="B613" s="643"/>
      <c r="C613" s="643"/>
      <c r="D613" s="643"/>
      <c r="E613" s="643" t="s">
        <v>720</v>
      </c>
      <c r="F613" s="644">
        <v>0.34</v>
      </c>
      <c r="G613" s="643"/>
      <c r="H613" s="712" t="s">
        <v>721</v>
      </c>
      <c r="I613" s="712"/>
      <c r="J613" s="644">
        <v>1.49</v>
      </c>
    </row>
    <row r="614" spans="1:10" ht="0.95" customHeight="1" thickTop="1">
      <c r="A614" s="646"/>
      <c r="B614" s="646"/>
      <c r="C614" s="646"/>
      <c r="D614" s="646"/>
      <c r="E614" s="646"/>
      <c r="F614" s="646"/>
      <c r="G614" s="646"/>
      <c r="H614" s="646"/>
      <c r="I614" s="646"/>
      <c r="J614" s="646"/>
    </row>
    <row r="615" spans="1:10" ht="18" customHeight="1">
      <c r="A615" s="628"/>
      <c r="B615" s="629" t="s">
        <v>699</v>
      </c>
      <c r="C615" s="628" t="s">
        <v>700</v>
      </c>
      <c r="D615" s="628" t="s">
        <v>701</v>
      </c>
      <c r="E615" s="713" t="s">
        <v>702</v>
      </c>
      <c r="F615" s="713"/>
      <c r="G615" s="630" t="s">
        <v>703</v>
      </c>
      <c r="H615" s="629" t="s">
        <v>704</v>
      </c>
      <c r="I615" s="629" t="s">
        <v>705</v>
      </c>
      <c r="J615" s="629" t="s">
        <v>77</v>
      </c>
    </row>
    <row r="616" spans="1:10" ht="48" customHeight="1">
      <c r="A616" s="631" t="s">
        <v>706</v>
      </c>
      <c r="B616" s="632" t="s">
        <v>1182</v>
      </c>
      <c r="C616" s="631" t="s">
        <v>23</v>
      </c>
      <c r="D616" s="631" t="s">
        <v>1183</v>
      </c>
      <c r="E616" s="710" t="s">
        <v>755</v>
      </c>
      <c r="F616" s="710"/>
      <c r="G616" s="634" t="s">
        <v>367</v>
      </c>
      <c r="H616" s="635">
        <v>1</v>
      </c>
      <c r="I616" s="636">
        <v>3.92</v>
      </c>
      <c r="J616" s="636">
        <v>3.92</v>
      </c>
    </row>
    <row r="617" spans="1:10" ht="48" customHeight="1">
      <c r="A617" s="637" t="s">
        <v>710</v>
      </c>
      <c r="B617" s="638" t="s">
        <v>1180</v>
      </c>
      <c r="C617" s="637" t="s">
        <v>23</v>
      </c>
      <c r="D617" s="637" t="s">
        <v>1181</v>
      </c>
      <c r="E617" s="714" t="s">
        <v>755</v>
      </c>
      <c r="F617" s="714"/>
      <c r="G617" s="640" t="s">
        <v>714</v>
      </c>
      <c r="H617" s="641">
        <v>1</v>
      </c>
      <c r="I617" s="642">
        <v>1.03</v>
      </c>
      <c r="J617" s="642">
        <v>1.03</v>
      </c>
    </row>
    <row r="618" spans="1:10" ht="36" customHeight="1">
      <c r="A618" s="637" t="s">
        <v>710</v>
      </c>
      <c r="B618" s="638" t="s">
        <v>1178</v>
      </c>
      <c r="C618" s="637" t="s">
        <v>23</v>
      </c>
      <c r="D618" s="637" t="s">
        <v>1179</v>
      </c>
      <c r="E618" s="714" t="s">
        <v>755</v>
      </c>
      <c r="F618" s="714"/>
      <c r="G618" s="640" t="s">
        <v>714</v>
      </c>
      <c r="H618" s="641">
        <v>1</v>
      </c>
      <c r="I618" s="642">
        <v>0.12</v>
      </c>
      <c r="J618" s="642">
        <v>0.12</v>
      </c>
    </row>
    <row r="619" spans="1:10" ht="48" customHeight="1">
      <c r="A619" s="637" t="s">
        <v>710</v>
      </c>
      <c r="B619" s="638" t="s">
        <v>1184</v>
      </c>
      <c r="C619" s="637" t="s">
        <v>23</v>
      </c>
      <c r="D619" s="637" t="s">
        <v>1185</v>
      </c>
      <c r="E619" s="714" t="s">
        <v>755</v>
      </c>
      <c r="F619" s="714"/>
      <c r="G619" s="640" t="s">
        <v>714</v>
      </c>
      <c r="H619" s="641">
        <v>1</v>
      </c>
      <c r="I619" s="642">
        <v>0.97</v>
      </c>
      <c r="J619" s="642">
        <v>0.97</v>
      </c>
    </row>
    <row r="620" spans="1:10" ht="48" customHeight="1">
      <c r="A620" s="637" t="s">
        <v>710</v>
      </c>
      <c r="B620" s="638" t="s">
        <v>1186</v>
      </c>
      <c r="C620" s="637" t="s">
        <v>23</v>
      </c>
      <c r="D620" s="637" t="s">
        <v>1187</v>
      </c>
      <c r="E620" s="714" t="s">
        <v>755</v>
      </c>
      <c r="F620" s="714"/>
      <c r="G620" s="640" t="s">
        <v>714</v>
      </c>
      <c r="H620" s="641">
        <v>1</v>
      </c>
      <c r="I620" s="642">
        <v>1.8</v>
      </c>
      <c r="J620" s="642">
        <v>1.8</v>
      </c>
    </row>
    <row r="621" spans="1:10" ht="25.5">
      <c r="A621" s="643"/>
      <c r="B621" s="643"/>
      <c r="C621" s="643"/>
      <c r="D621" s="643"/>
      <c r="E621" s="643" t="s">
        <v>717</v>
      </c>
      <c r="F621" s="644">
        <v>0</v>
      </c>
      <c r="G621" s="643" t="s">
        <v>718</v>
      </c>
      <c r="H621" s="644">
        <v>0</v>
      </c>
      <c r="I621" s="643" t="s">
        <v>719</v>
      </c>
      <c r="J621" s="644">
        <v>0</v>
      </c>
    </row>
    <row r="622" spans="1:10" ht="15.75" thickBot="1">
      <c r="A622" s="643"/>
      <c r="B622" s="643"/>
      <c r="C622" s="643"/>
      <c r="D622" s="643"/>
      <c r="E622" s="643" t="s">
        <v>720</v>
      </c>
      <c r="F622" s="644">
        <v>1.1599999999999999</v>
      </c>
      <c r="G622" s="643"/>
      <c r="H622" s="712" t="s">
        <v>721</v>
      </c>
      <c r="I622" s="712"/>
      <c r="J622" s="644">
        <v>5.08</v>
      </c>
    </row>
    <row r="623" spans="1:10" ht="0.95" customHeight="1" thickTop="1">
      <c r="A623" s="646"/>
      <c r="B623" s="646"/>
      <c r="C623" s="646"/>
      <c r="D623" s="646"/>
      <c r="E623" s="646"/>
      <c r="F623" s="646"/>
      <c r="G623" s="646"/>
      <c r="H623" s="646"/>
      <c r="I623" s="646"/>
      <c r="J623" s="646"/>
    </row>
    <row r="624" spans="1:10" ht="18" customHeight="1">
      <c r="A624" s="628"/>
      <c r="B624" s="629" t="s">
        <v>699</v>
      </c>
      <c r="C624" s="628" t="s">
        <v>700</v>
      </c>
      <c r="D624" s="628" t="s">
        <v>701</v>
      </c>
      <c r="E624" s="713" t="s">
        <v>702</v>
      </c>
      <c r="F624" s="713"/>
      <c r="G624" s="630" t="s">
        <v>703</v>
      </c>
      <c r="H624" s="629" t="s">
        <v>704</v>
      </c>
      <c r="I624" s="629" t="s">
        <v>705</v>
      </c>
      <c r="J624" s="629" t="s">
        <v>77</v>
      </c>
    </row>
    <row r="625" spans="1:10" ht="48" customHeight="1">
      <c r="A625" s="631" t="s">
        <v>706</v>
      </c>
      <c r="B625" s="632" t="s">
        <v>1180</v>
      </c>
      <c r="C625" s="631" t="s">
        <v>23</v>
      </c>
      <c r="D625" s="631" t="s">
        <v>1181</v>
      </c>
      <c r="E625" s="710" t="s">
        <v>755</v>
      </c>
      <c r="F625" s="710"/>
      <c r="G625" s="634" t="s">
        <v>714</v>
      </c>
      <c r="H625" s="635">
        <v>1</v>
      </c>
      <c r="I625" s="636">
        <v>1.03</v>
      </c>
      <c r="J625" s="636">
        <v>1.03</v>
      </c>
    </row>
    <row r="626" spans="1:10" ht="36" customHeight="1">
      <c r="A626" s="647" t="s">
        <v>732</v>
      </c>
      <c r="B626" s="648" t="s">
        <v>1188</v>
      </c>
      <c r="C626" s="647" t="s">
        <v>23</v>
      </c>
      <c r="D626" s="647" t="s">
        <v>1189</v>
      </c>
      <c r="E626" s="711" t="s">
        <v>1084</v>
      </c>
      <c r="F626" s="711"/>
      <c r="G626" s="649" t="s">
        <v>265</v>
      </c>
      <c r="H626" s="650">
        <v>6.3999999999999997E-5</v>
      </c>
      <c r="I626" s="651">
        <v>16167.45</v>
      </c>
      <c r="J626" s="651">
        <v>1.03</v>
      </c>
    </row>
    <row r="627" spans="1:10" ht="25.5">
      <c r="A627" s="643"/>
      <c r="B627" s="643"/>
      <c r="C627" s="643"/>
      <c r="D627" s="643"/>
      <c r="E627" s="643" t="s">
        <v>717</v>
      </c>
      <c r="F627" s="644">
        <v>0</v>
      </c>
      <c r="G627" s="643" t="s">
        <v>718</v>
      </c>
      <c r="H627" s="644">
        <v>0</v>
      </c>
      <c r="I627" s="643" t="s">
        <v>719</v>
      </c>
      <c r="J627" s="644">
        <v>0</v>
      </c>
    </row>
    <row r="628" spans="1:10" ht="15.75" thickBot="1">
      <c r="A628" s="643"/>
      <c r="B628" s="643"/>
      <c r="C628" s="643"/>
      <c r="D628" s="643"/>
      <c r="E628" s="643" t="s">
        <v>720</v>
      </c>
      <c r="F628" s="644">
        <v>0.3</v>
      </c>
      <c r="G628" s="643"/>
      <c r="H628" s="712" t="s">
        <v>721</v>
      </c>
      <c r="I628" s="712"/>
      <c r="J628" s="644">
        <v>1.33</v>
      </c>
    </row>
    <row r="629" spans="1:10" ht="0.95" customHeight="1" thickTop="1">
      <c r="A629" s="646"/>
      <c r="B629" s="646"/>
      <c r="C629" s="646"/>
      <c r="D629" s="646"/>
      <c r="E629" s="646"/>
      <c r="F629" s="646"/>
      <c r="G629" s="646"/>
      <c r="H629" s="646"/>
      <c r="I629" s="646"/>
      <c r="J629" s="646"/>
    </row>
    <row r="630" spans="1:10" ht="18" customHeight="1">
      <c r="A630" s="628"/>
      <c r="B630" s="629" t="s">
        <v>699</v>
      </c>
      <c r="C630" s="628" t="s">
        <v>700</v>
      </c>
      <c r="D630" s="628" t="s">
        <v>701</v>
      </c>
      <c r="E630" s="713" t="s">
        <v>702</v>
      </c>
      <c r="F630" s="713"/>
      <c r="G630" s="630" t="s">
        <v>703</v>
      </c>
      <c r="H630" s="629" t="s">
        <v>704</v>
      </c>
      <c r="I630" s="629" t="s">
        <v>705</v>
      </c>
      <c r="J630" s="629" t="s">
        <v>77</v>
      </c>
    </row>
    <row r="631" spans="1:10" ht="36" customHeight="1">
      <c r="A631" s="631" t="s">
        <v>706</v>
      </c>
      <c r="B631" s="632" t="s">
        <v>1178</v>
      </c>
      <c r="C631" s="631" t="s">
        <v>23</v>
      </c>
      <c r="D631" s="631" t="s">
        <v>1179</v>
      </c>
      <c r="E631" s="710" t="s">
        <v>755</v>
      </c>
      <c r="F631" s="710"/>
      <c r="G631" s="634" t="s">
        <v>714</v>
      </c>
      <c r="H631" s="635">
        <v>1</v>
      </c>
      <c r="I631" s="636">
        <v>0.12</v>
      </c>
      <c r="J631" s="636">
        <v>0.12</v>
      </c>
    </row>
    <row r="632" spans="1:10" ht="36" customHeight="1">
      <c r="A632" s="647" t="s">
        <v>732</v>
      </c>
      <c r="B632" s="648" t="s">
        <v>1188</v>
      </c>
      <c r="C632" s="647" t="s">
        <v>23</v>
      </c>
      <c r="D632" s="647" t="s">
        <v>1189</v>
      </c>
      <c r="E632" s="711" t="s">
        <v>1084</v>
      </c>
      <c r="F632" s="711"/>
      <c r="G632" s="649" t="s">
        <v>265</v>
      </c>
      <c r="H632" s="650">
        <v>7.6000000000000001E-6</v>
      </c>
      <c r="I632" s="651">
        <v>16167.45</v>
      </c>
      <c r="J632" s="651">
        <v>0.12</v>
      </c>
    </row>
    <row r="633" spans="1:10" ht="25.5">
      <c r="A633" s="643"/>
      <c r="B633" s="643"/>
      <c r="C633" s="643"/>
      <c r="D633" s="643"/>
      <c r="E633" s="643" t="s">
        <v>717</v>
      </c>
      <c r="F633" s="644">
        <v>0</v>
      </c>
      <c r="G633" s="643" t="s">
        <v>718</v>
      </c>
      <c r="H633" s="644">
        <v>0</v>
      </c>
      <c r="I633" s="643" t="s">
        <v>719</v>
      </c>
      <c r="J633" s="644">
        <v>0</v>
      </c>
    </row>
    <row r="634" spans="1:10" ht="15.75" thickBot="1">
      <c r="A634" s="643"/>
      <c r="B634" s="643"/>
      <c r="C634" s="643"/>
      <c r="D634" s="643"/>
      <c r="E634" s="643" t="s">
        <v>720</v>
      </c>
      <c r="F634" s="644">
        <v>0.03</v>
      </c>
      <c r="G634" s="643"/>
      <c r="H634" s="712" t="s">
        <v>721</v>
      </c>
      <c r="I634" s="712"/>
      <c r="J634" s="644">
        <v>0.15</v>
      </c>
    </row>
    <row r="635" spans="1:10" ht="0.95" customHeight="1" thickTop="1">
      <c r="A635" s="646"/>
      <c r="B635" s="646"/>
      <c r="C635" s="646"/>
      <c r="D635" s="646"/>
      <c r="E635" s="646"/>
      <c r="F635" s="646"/>
      <c r="G635" s="646"/>
      <c r="H635" s="646"/>
      <c r="I635" s="646"/>
      <c r="J635" s="646"/>
    </row>
    <row r="636" spans="1:10" ht="18" customHeight="1">
      <c r="A636" s="628"/>
      <c r="B636" s="629" t="s">
        <v>699</v>
      </c>
      <c r="C636" s="628" t="s">
        <v>700</v>
      </c>
      <c r="D636" s="628" t="s">
        <v>701</v>
      </c>
      <c r="E636" s="713" t="s">
        <v>702</v>
      </c>
      <c r="F636" s="713"/>
      <c r="G636" s="630" t="s">
        <v>703</v>
      </c>
      <c r="H636" s="629" t="s">
        <v>704</v>
      </c>
      <c r="I636" s="629" t="s">
        <v>705</v>
      </c>
      <c r="J636" s="629" t="s">
        <v>77</v>
      </c>
    </row>
    <row r="637" spans="1:10" ht="48" customHeight="1">
      <c r="A637" s="631" t="s">
        <v>706</v>
      </c>
      <c r="B637" s="632" t="s">
        <v>1184</v>
      </c>
      <c r="C637" s="631" t="s">
        <v>23</v>
      </c>
      <c r="D637" s="631" t="s">
        <v>1185</v>
      </c>
      <c r="E637" s="710" t="s">
        <v>755</v>
      </c>
      <c r="F637" s="710"/>
      <c r="G637" s="634" t="s">
        <v>714</v>
      </c>
      <c r="H637" s="635">
        <v>1</v>
      </c>
      <c r="I637" s="636">
        <v>0.97</v>
      </c>
      <c r="J637" s="636">
        <v>0.97</v>
      </c>
    </row>
    <row r="638" spans="1:10" ht="36" customHeight="1">
      <c r="A638" s="647" t="s">
        <v>732</v>
      </c>
      <c r="B638" s="648" t="s">
        <v>1188</v>
      </c>
      <c r="C638" s="647" t="s">
        <v>23</v>
      </c>
      <c r="D638" s="647" t="s">
        <v>1189</v>
      </c>
      <c r="E638" s="711" t="s">
        <v>1084</v>
      </c>
      <c r="F638" s="711"/>
      <c r="G638" s="649" t="s">
        <v>265</v>
      </c>
      <c r="H638" s="650">
        <v>6.0000000000000002E-5</v>
      </c>
      <c r="I638" s="651">
        <v>16167.45</v>
      </c>
      <c r="J638" s="651">
        <v>0.97</v>
      </c>
    </row>
    <row r="639" spans="1:10" ht="25.5">
      <c r="A639" s="643"/>
      <c r="B639" s="643"/>
      <c r="C639" s="643"/>
      <c r="D639" s="643"/>
      <c r="E639" s="643" t="s">
        <v>717</v>
      </c>
      <c r="F639" s="644">
        <v>0</v>
      </c>
      <c r="G639" s="643" t="s">
        <v>718</v>
      </c>
      <c r="H639" s="644">
        <v>0</v>
      </c>
      <c r="I639" s="643" t="s">
        <v>719</v>
      </c>
      <c r="J639" s="644">
        <v>0</v>
      </c>
    </row>
    <row r="640" spans="1:10" ht="15.75" thickBot="1">
      <c r="A640" s="643"/>
      <c r="B640" s="643"/>
      <c r="C640" s="643"/>
      <c r="D640" s="643"/>
      <c r="E640" s="643" t="s">
        <v>720</v>
      </c>
      <c r="F640" s="644">
        <v>0.28000000000000003</v>
      </c>
      <c r="G640" s="643"/>
      <c r="H640" s="712" t="s">
        <v>721</v>
      </c>
      <c r="I640" s="712"/>
      <c r="J640" s="644">
        <v>1.25</v>
      </c>
    </row>
    <row r="641" spans="1:10" ht="0.95" customHeight="1" thickTop="1">
      <c r="A641" s="646"/>
      <c r="B641" s="646"/>
      <c r="C641" s="646"/>
      <c r="D641" s="646"/>
      <c r="E641" s="646"/>
      <c r="F641" s="646"/>
      <c r="G641" s="646"/>
      <c r="H641" s="646"/>
      <c r="I641" s="646"/>
      <c r="J641" s="646"/>
    </row>
    <row r="642" spans="1:10" ht="18" customHeight="1">
      <c r="A642" s="628"/>
      <c r="B642" s="629" t="s">
        <v>699</v>
      </c>
      <c r="C642" s="628" t="s">
        <v>700</v>
      </c>
      <c r="D642" s="628" t="s">
        <v>701</v>
      </c>
      <c r="E642" s="713" t="s">
        <v>702</v>
      </c>
      <c r="F642" s="713"/>
      <c r="G642" s="630" t="s">
        <v>703</v>
      </c>
      <c r="H642" s="629" t="s">
        <v>704</v>
      </c>
      <c r="I642" s="629" t="s">
        <v>705</v>
      </c>
      <c r="J642" s="629" t="s">
        <v>77</v>
      </c>
    </row>
    <row r="643" spans="1:10" ht="48" customHeight="1">
      <c r="A643" s="631" t="s">
        <v>706</v>
      </c>
      <c r="B643" s="632" t="s">
        <v>1186</v>
      </c>
      <c r="C643" s="631" t="s">
        <v>23</v>
      </c>
      <c r="D643" s="631" t="s">
        <v>1187</v>
      </c>
      <c r="E643" s="710" t="s">
        <v>755</v>
      </c>
      <c r="F643" s="710"/>
      <c r="G643" s="634" t="s">
        <v>714</v>
      </c>
      <c r="H643" s="635">
        <v>1</v>
      </c>
      <c r="I643" s="636">
        <v>1.8</v>
      </c>
      <c r="J643" s="636">
        <v>1.8</v>
      </c>
    </row>
    <row r="644" spans="1:10" ht="24" customHeight="1">
      <c r="A644" s="647" t="s">
        <v>732</v>
      </c>
      <c r="B644" s="648" t="s">
        <v>1173</v>
      </c>
      <c r="C644" s="647" t="s">
        <v>23</v>
      </c>
      <c r="D644" s="647" t="s">
        <v>1174</v>
      </c>
      <c r="E644" s="711" t="s">
        <v>735</v>
      </c>
      <c r="F644" s="711"/>
      <c r="G644" s="649" t="s">
        <v>1175</v>
      </c>
      <c r="H644" s="650">
        <v>2.5</v>
      </c>
      <c r="I644" s="651">
        <v>0.72</v>
      </c>
      <c r="J644" s="651">
        <v>1.8</v>
      </c>
    </row>
    <row r="645" spans="1:10" ht="25.5">
      <c r="A645" s="643"/>
      <c r="B645" s="643"/>
      <c r="C645" s="643"/>
      <c r="D645" s="643"/>
      <c r="E645" s="643" t="s">
        <v>717</v>
      </c>
      <c r="F645" s="644">
        <v>0</v>
      </c>
      <c r="G645" s="643" t="s">
        <v>718</v>
      </c>
      <c r="H645" s="644">
        <v>0</v>
      </c>
      <c r="I645" s="643" t="s">
        <v>719</v>
      </c>
      <c r="J645" s="644">
        <v>0</v>
      </c>
    </row>
    <row r="646" spans="1:10" ht="15.75" thickBot="1">
      <c r="A646" s="643"/>
      <c r="B646" s="643"/>
      <c r="C646" s="643"/>
      <c r="D646" s="643"/>
      <c r="E646" s="643" t="s">
        <v>720</v>
      </c>
      <c r="F646" s="644">
        <v>0.53</v>
      </c>
      <c r="G646" s="643"/>
      <c r="H646" s="712" t="s">
        <v>721</v>
      </c>
      <c r="I646" s="712"/>
      <c r="J646" s="644">
        <v>2.33</v>
      </c>
    </row>
    <row r="647" spans="1:10" ht="0.95" customHeight="1" thickTop="1">
      <c r="A647" s="646"/>
      <c r="B647" s="646"/>
      <c r="C647" s="646"/>
      <c r="D647" s="646"/>
      <c r="E647" s="646"/>
      <c r="F647" s="646"/>
      <c r="G647" s="646"/>
      <c r="H647" s="646"/>
      <c r="I647" s="646"/>
      <c r="J647" s="646"/>
    </row>
    <row r="648" spans="1:10" ht="18" customHeight="1">
      <c r="A648" s="628"/>
      <c r="B648" s="629" t="s">
        <v>699</v>
      </c>
      <c r="C648" s="628" t="s">
        <v>700</v>
      </c>
      <c r="D648" s="628" t="s">
        <v>701</v>
      </c>
      <c r="E648" s="713" t="s">
        <v>702</v>
      </c>
      <c r="F648" s="713"/>
      <c r="G648" s="630" t="s">
        <v>703</v>
      </c>
      <c r="H648" s="629" t="s">
        <v>704</v>
      </c>
      <c r="I648" s="629" t="s">
        <v>705</v>
      </c>
      <c r="J648" s="629" t="s">
        <v>77</v>
      </c>
    </row>
    <row r="649" spans="1:10" ht="24" customHeight="1">
      <c r="A649" s="631" t="s">
        <v>706</v>
      </c>
      <c r="B649" s="632" t="s">
        <v>989</v>
      </c>
      <c r="C649" s="631" t="s">
        <v>23</v>
      </c>
      <c r="D649" s="631" t="s">
        <v>990</v>
      </c>
      <c r="E649" s="710" t="s">
        <v>713</v>
      </c>
      <c r="F649" s="710"/>
      <c r="G649" s="634" t="s">
        <v>714</v>
      </c>
      <c r="H649" s="635">
        <v>1</v>
      </c>
      <c r="I649" s="636">
        <v>17.5</v>
      </c>
      <c r="J649" s="636">
        <v>17.5</v>
      </c>
    </row>
    <row r="650" spans="1:10" ht="24" customHeight="1">
      <c r="A650" s="637" t="s">
        <v>710</v>
      </c>
      <c r="B650" s="638" t="s">
        <v>1190</v>
      </c>
      <c r="C650" s="637" t="s">
        <v>23</v>
      </c>
      <c r="D650" s="637" t="s">
        <v>1191</v>
      </c>
      <c r="E650" s="714" t="s">
        <v>713</v>
      </c>
      <c r="F650" s="714"/>
      <c r="G650" s="640" t="s">
        <v>714</v>
      </c>
      <c r="H650" s="641">
        <v>1</v>
      </c>
      <c r="I650" s="642">
        <v>0.11</v>
      </c>
      <c r="J650" s="642">
        <v>0.11</v>
      </c>
    </row>
    <row r="651" spans="1:10" ht="24" customHeight="1">
      <c r="A651" s="647" t="s">
        <v>732</v>
      </c>
      <c r="B651" s="648" t="s">
        <v>1079</v>
      </c>
      <c r="C651" s="647" t="s">
        <v>23</v>
      </c>
      <c r="D651" s="647" t="s">
        <v>1080</v>
      </c>
      <c r="E651" s="711" t="s">
        <v>1081</v>
      </c>
      <c r="F651" s="711"/>
      <c r="G651" s="649" t="s">
        <v>714</v>
      </c>
      <c r="H651" s="650">
        <v>1</v>
      </c>
      <c r="I651" s="651">
        <v>0.97</v>
      </c>
      <c r="J651" s="651">
        <v>0.97</v>
      </c>
    </row>
    <row r="652" spans="1:10" ht="24" customHeight="1">
      <c r="A652" s="647" t="s">
        <v>732</v>
      </c>
      <c r="B652" s="648" t="s">
        <v>1192</v>
      </c>
      <c r="C652" s="647" t="s">
        <v>23</v>
      </c>
      <c r="D652" s="647" t="s">
        <v>1193</v>
      </c>
      <c r="E652" s="711" t="s">
        <v>1078</v>
      </c>
      <c r="F652" s="711"/>
      <c r="G652" s="649" t="s">
        <v>714</v>
      </c>
      <c r="H652" s="650">
        <v>1</v>
      </c>
      <c r="I652" s="651">
        <v>13.61</v>
      </c>
      <c r="J652" s="651">
        <v>13.61</v>
      </c>
    </row>
    <row r="653" spans="1:10" ht="24" customHeight="1">
      <c r="A653" s="647" t="s">
        <v>732</v>
      </c>
      <c r="B653" s="648" t="s">
        <v>1082</v>
      </c>
      <c r="C653" s="647" t="s">
        <v>23</v>
      </c>
      <c r="D653" s="647" t="s">
        <v>1083</v>
      </c>
      <c r="E653" s="711" t="s">
        <v>1084</v>
      </c>
      <c r="F653" s="711"/>
      <c r="G653" s="649" t="s">
        <v>714</v>
      </c>
      <c r="H653" s="650">
        <v>1</v>
      </c>
      <c r="I653" s="651">
        <v>0.95</v>
      </c>
      <c r="J653" s="651">
        <v>0.95</v>
      </c>
    </row>
    <row r="654" spans="1:10" ht="24" customHeight="1">
      <c r="A654" s="647" t="s">
        <v>732</v>
      </c>
      <c r="B654" s="648" t="s">
        <v>1085</v>
      </c>
      <c r="C654" s="647" t="s">
        <v>23</v>
      </c>
      <c r="D654" s="647" t="s">
        <v>1086</v>
      </c>
      <c r="E654" s="711" t="s">
        <v>1081</v>
      </c>
      <c r="F654" s="711"/>
      <c r="G654" s="649" t="s">
        <v>714</v>
      </c>
      <c r="H654" s="650">
        <v>1</v>
      </c>
      <c r="I654" s="651">
        <v>0.55000000000000004</v>
      </c>
      <c r="J654" s="651">
        <v>0.55000000000000004</v>
      </c>
    </row>
    <row r="655" spans="1:10" ht="24" customHeight="1">
      <c r="A655" s="647" t="s">
        <v>732</v>
      </c>
      <c r="B655" s="648" t="s">
        <v>1087</v>
      </c>
      <c r="C655" s="647" t="s">
        <v>23</v>
      </c>
      <c r="D655" s="647" t="s">
        <v>1088</v>
      </c>
      <c r="E655" s="711" t="s">
        <v>1084</v>
      </c>
      <c r="F655" s="711"/>
      <c r="G655" s="649" t="s">
        <v>714</v>
      </c>
      <c r="H655" s="650">
        <v>1</v>
      </c>
      <c r="I655" s="651">
        <v>0.57999999999999996</v>
      </c>
      <c r="J655" s="651">
        <v>0.57999999999999996</v>
      </c>
    </row>
    <row r="656" spans="1:10" ht="24" customHeight="1">
      <c r="A656" s="647" t="s">
        <v>732</v>
      </c>
      <c r="B656" s="648" t="s">
        <v>1089</v>
      </c>
      <c r="C656" s="647" t="s">
        <v>23</v>
      </c>
      <c r="D656" s="647" t="s">
        <v>1090</v>
      </c>
      <c r="E656" s="711" t="s">
        <v>1091</v>
      </c>
      <c r="F656" s="711"/>
      <c r="G656" s="649" t="s">
        <v>714</v>
      </c>
      <c r="H656" s="650">
        <v>1</v>
      </c>
      <c r="I656" s="651">
        <v>0.01</v>
      </c>
      <c r="J656" s="651">
        <v>0.01</v>
      </c>
    </row>
    <row r="657" spans="1:10" ht="24" customHeight="1">
      <c r="A657" s="647" t="s">
        <v>732</v>
      </c>
      <c r="B657" s="648" t="s">
        <v>1092</v>
      </c>
      <c r="C657" s="647" t="s">
        <v>23</v>
      </c>
      <c r="D657" s="647" t="s">
        <v>1093</v>
      </c>
      <c r="E657" s="711" t="s">
        <v>1094</v>
      </c>
      <c r="F657" s="711"/>
      <c r="G657" s="649" t="s">
        <v>714</v>
      </c>
      <c r="H657" s="650">
        <v>1</v>
      </c>
      <c r="I657" s="651">
        <v>0.72</v>
      </c>
      <c r="J657" s="651">
        <v>0.72</v>
      </c>
    </row>
    <row r="658" spans="1:10" ht="25.5">
      <c r="A658" s="643"/>
      <c r="B658" s="643"/>
      <c r="C658" s="643"/>
      <c r="D658" s="643"/>
      <c r="E658" s="643" t="s">
        <v>717</v>
      </c>
      <c r="F658" s="644">
        <v>13.72</v>
      </c>
      <c r="G658" s="643" t="s">
        <v>718</v>
      </c>
      <c r="H658" s="644">
        <v>0</v>
      </c>
      <c r="I658" s="643" t="s">
        <v>719</v>
      </c>
      <c r="J658" s="644">
        <v>13.72</v>
      </c>
    </row>
    <row r="659" spans="1:10" ht="15.75" thickBot="1">
      <c r="A659" s="643"/>
      <c r="B659" s="643"/>
      <c r="C659" s="643"/>
      <c r="D659" s="643"/>
      <c r="E659" s="643" t="s">
        <v>720</v>
      </c>
      <c r="F659" s="644">
        <v>5.2</v>
      </c>
      <c r="G659" s="643"/>
      <c r="H659" s="712" t="s">
        <v>721</v>
      </c>
      <c r="I659" s="712"/>
      <c r="J659" s="644">
        <v>22.7</v>
      </c>
    </row>
    <row r="660" spans="1:10" ht="0.95" customHeight="1" thickTop="1">
      <c r="A660" s="646"/>
      <c r="B660" s="646"/>
      <c r="C660" s="646"/>
      <c r="D660" s="646"/>
      <c r="E660" s="646"/>
      <c r="F660" s="646"/>
      <c r="G660" s="646"/>
      <c r="H660" s="646"/>
      <c r="I660" s="646"/>
      <c r="J660" s="646"/>
    </row>
    <row r="661" spans="1:10" ht="18" customHeight="1">
      <c r="A661" s="628"/>
      <c r="B661" s="629" t="s">
        <v>699</v>
      </c>
      <c r="C661" s="628" t="s">
        <v>700</v>
      </c>
      <c r="D661" s="628" t="s">
        <v>701</v>
      </c>
      <c r="E661" s="713" t="s">
        <v>702</v>
      </c>
      <c r="F661" s="713"/>
      <c r="G661" s="630" t="s">
        <v>703</v>
      </c>
      <c r="H661" s="629" t="s">
        <v>704</v>
      </c>
      <c r="I661" s="629" t="s">
        <v>705</v>
      </c>
      <c r="J661" s="629" t="s">
        <v>77</v>
      </c>
    </row>
    <row r="662" spans="1:10" ht="36" customHeight="1">
      <c r="A662" s="631" t="s">
        <v>706</v>
      </c>
      <c r="B662" s="632" t="s">
        <v>753</v>
      </c>
      <c r="C662" s="631" t="s">
        <v>23</v>
      </c>
      <c r="D662" s="631" t="s">
        <v>754</v>
      </c>
      <c r="E662" s="710" t="s">
        <v>755</v>
      </c>
      <c r="F662" s="710"/>
      <c r="G662" s="634" t="s">
        <v>367</v>
      </c>
      <c r="H662" s="635">
        <v>1</v>
      </c>
      <c r="I662" s="636">
        <v>56.09</v>
      </c>
      <c r="J662" s="636">
        <v>56.09</v>
      </c>
    </row>
    <row r="663" spans="1:10" ht="36" customHeight="1">
      <c r="A663" s="637" t="s">
        <v>710</v>
      </c>
      <c r="B663" s="638" t="s">
        <v>1194</v>
      </c>
      <c r="C663" s="637" t="s">
        <v>23</v>
      </c>
      <c r="D663" s="637" t="s">
        <v>1195</v>
      </c>
      <c r="E663" s="714" t="s">
        <v>755</v>
      </c>
      <c r="F663" s="714"/>
      <c r="G663" s="640" t="s">
        <v>714</v>
      </c>
      <c r="H663" s="641">
        <v>1</v>
      </c>
      <c r="I663" s="642">
        <v>2.77</v>
      </c>
      <c r="J663" s="642">
        <v>2.77</v>
      </c>
    </row>
    <row r="664" spans="1:10" ht="36" customHeight="1">
      <c r="A664" s="637" t="s">
        <v>710</v>
      </c>
      <c r="B664" s="638" t="s">
        <v>1196</v>
      </c>
      <c r="C664" s="637" t="s">
        <v>23</v>
      </c>
      <c r="D664" s="637" t="s">
        <v>1197</v>
      </c>
      <c r="E664" s="714" t="s">
        <v>755</v>
      </c>
      <c r="F664" s="714"/>
      <c r="G664" s="640" t="s">
        <v>714</v>
      </c>
      <c r="H664" s="641">
        <v>1</v>
      </c>
      <c r="I664" s="642">
        <v>0.43</v>
      </c>
      <c r="J664" s="642">
        <v>0.43</v>
      </c>
    </row>
    <row r="665" spans="1:10" ht="36" customHeight="1">
      <c r="A665" s="637" t="s">
        <v>710</v>
      </c>
      <c r="B665" s="638" t="s">
        <v>1198</v>
      </c>
      <c r="C665" s="637" t="s">
        <v>23</v>
      </c>
      <c r="D665" s="637" t="s">
        <v>1199</v>
      </c>
      <c r="E665" s="714" t="s">
        <v>755</v>
      </c>
      <c r="F665" s="714"/>
      <c r="G665" s="640" t="s">
        <v>714</v>
      </c>
      <c r="H665" s="641">
        <v>1</v>
      </c>
      <c r="I665" s="642">
        <v>0.17</v>
      </c>
      <c r="J665" s="642">
        <v>0.17</v>
      </c>
    </row>
    <row r="666" spans="1:10" ht="36" customHeight="1">
      <c r="A666" s="637" t="s">
        <v>710</v>
      </c>
      <c r="B666" s="638" t="s">
        <v>1200</v>
      </c>
      <c r="C666" s="637" t="s">
        <v>23</v>
      </c>
      <c r="D666" s="637" t="s">
        <v>1201</v>
      </c>
      <c r="E666" s="714" t="s">
        <v>755</v>
      </c>
      <c r="F666" s="714"/>
      <c r="G666" s="640" t="s">
        <v>714</v>
      </c>
      <c r="H666" s="641">
        <v>1</v>
      </c>
      <c r="I666" s="642">
        <v>3.47</v>
      </c>
      <c r="J666" s="642">
        <v>3.47</v>
      </c>
    </row>
    <row r="667" spans="1:10" ht="36" customHeight="1">
      <c r="A667" s="637" t="s">
        <v>710</v>
      </c>
      <c r="B667" s="638" t="s">
        <v>1202</v>
      </c>
      <c r="C667" s="637" t="s">
        <v>23</v>
      </c>
      <c r="D667" s="637" t="s">
        <v>1203</v>
      </c>
      <c r="E667" s="714" t="s">
        <v>755</v>
      </c>
      <c r="F667" s="714"/>
      <c r="G667" s="640" t="s">
        <v>714</v>
      </c>
      <c r="H667" s="641">
        <v>1</v>
      </c>
      <c r="I667" s="642">
        <v>34.65</v>
      </c>
      <c r="J667" s="642">
        <v>34.65</v>
      </c>
    </row>
    <row r="668" spans="1:10" ht="24" customHeight="1">
      <c r="A668" s="637" t="s">
        <v>710</v>
      </c>
      <c r="B668" s="638" t="s">
        <v>1204</v>
      </c>
      <c r="C668" s="637" t="s">
        <v>23</v>
      </c>
      <c r="D668" s="637" t="s">
        <v>1205</v>
      </c>
      <c r="E668" s="714" t="s">
        <v>713</v>
      </c>
      <c r="F668" s="714"/>
      <c r="G668" s="640" t="s">
        <v>714</v>
      </c>
      <c r="H668" s="641">
        <v>1</v>
      </c>
      <c r="I668" s="642">
        <v>14.6</v>
      </c>
      <c r="J668" s="642">
        <v>14.6</v>
      </c>
    </row>
    <row r="669" spans="1:10" ht="25.5">
      <c r="A669" s="643"/>
      <c r="B669" s="643"/>
      <c r="C669" s="643"/>
      <c r="D669" s="643"/>
      <c r="E669" s="643" t="s">
        <v>717</v>
      </c>
      <c r="F669" s="644">
        <v>11.71</v>
      </c>
      <c r="G669" s="643" t="s">
        <v>718</v>
      </c>
      <c r="H669" s="644">
        <v>0</v>
      </c>
      <c r="I669" s="643" t="s">
        <v>719</v>
      </c>
      <c r="J669" s="644">
        <v>11.71</v>
      </c>
    </row>
    <row r="670" spans="1:10" ht="15.75" thickBot="1">
      <c r="A670" s="643"/>
      <c r="B670" s="643"/>
      <c r="C670" s="643"/>
      <c r="D670" s="643"/>
      <c r="E670" s="643" t="s">
        <v>720</v>
      </c>
      <c r="F670" s="644">
        <v>16.690000000000001</v>
      </c>
      <c r="G670" s="643"/>
      <c r="H670" s="712" t="s">
        <v>721</v>
      </c>
      <c r="I670" s="712"/>
      <c r="J670" s="644">
        <v>72.78</v>
      </c>
    </row>
    <row r="671" spans="1:10" ht="0.95" customHeight="1" thickTop="1">
      <c r="A671" s="646"/>
      <c r="B671" s="646"/>
      <c r="C671" s="646"/>
      <c r="D671" s="646"/>
      <c r="E671" s="646"/>
      <c r="F671" s="646"/>
      <c r="G671" s="646"/>
      <c r="H671" s="646"/>
      <c r="I671" s="646"/>
      <c r="J671" s="646"/>
    </row>
    <row r="672" spans="1:10" ht="18" customHeight="1">
      <c r="A672" s="628"/>
      <c r="B672" s="629" t="s">
        <v>699</v>
      </c>
      <c r="C672" s="628" t="s">
        <v>700</v>
      </c>
      <c r="D672" s="628" t="s">
        <v>701</v>
      </c>
      <c r="E672" s="713" t="s">
        <v>702</v>
      </c>
      <c r="F672" s="713"/>
      <c r="G672" s="630" t="s">
        <v>703</v>
      </c>
      <c r="H672" s="629" t="s">
        <v>704</v>
      </c>
      <c r="I672" s="629" t="s">
        <v>705</v>
      </c>
      <c r="J672" s="629" t="s">
        <v>77</v>
      </c>
    </row>
    <row r="673" spans="1:10" ht="36" customHeight="1">
      <c r="A673" s="631" t="s">
        <v>706</v>
      </c>
      <c r="B673" s="632" t="s">
        <v>1194</v>
      </c>
      <c r="C673" s="631" t="s">
        <v>23</v>
      </c>
      <c r="D673" s="631" t="s">
        <v>1195</v>
      </c>
      <c r="E673" s="710" t="s">
        <v>755</v>
      </c>
      <c r="F673" s="710"/>
      <c r="G673" s="634" t="s">
        <v>714</v>
      </c>
      <c r="H673" s="635">
        <v>1</v>
      </c>
      <c r="I673" s="636">
        <v>2.77</v>
      </c>
      <c r="J673" s="636">
        <v>2.77</v>
      </c>
    </row>
    <row r="674" spans="1:10" ht="24" customHeight="1">
      <c r="A674" s="647" t="s">
        <v>732</v>
      </c>
      <c r="B674" s="648" t="s">
        <v>1206</v>
      </c>
      <c r="C674" s="647" t="s">
        <v>23</v>
      </c>
      <c r="D674" s="647" t="s">
        <v>1207</v>
      </c>
      <c r="E674" s="711" t="s">
        <v>1084</v>
      </c>
      <c r="F674" s="711"/>
      <c r="G674" s="649" t="s">
        <v>265</v>
      </c>
      <c r="H674" s="650">
        <v>4.8000000000000001E-5</v>
      </c>
      <c r="I674" s="651">
        <v>57862.29</v>
      </c>
      <c r="J674" s="651">
        <v>2.77</v>
      </c>
    </row>
    <row r="675" spans="1:10" ht="25.5">
      <c r="A675" s="643"/>
      <c r="B675" s="643"/>
      <c r="C675" s="643"/>
      <c r="D675" s="643"/>
      <c r="E675" s="643" t="s">
        <v>717</v>
      </c>
      <c r="F675" s="644">
        <v>0</v>
      </c>
      <c r="G675" s="643" t="s">
        <v>718</v>
      </c>
      <c r="H675" s="644">
        <v>0</v>
      </c>
      <c r="I675" s="643" t="s">
        <v>719</v>
      </c>
      <c r="J675" s="644">
        <v>0</v>
      </c>
    </row>
    <row r="676" spans="1:10" ht="15.75" thickBot="1">
      <c r="A676" s="643"/>
      <c r="B676" s="643"/>
      <c r="C676" s="643"/>
      <c r="D676" s="643"/>
      <c r="E676" s="643" t="s">
        <v>720</v>
      </c>
      <c r="F676" s="644">
        <v>0.82</v>
      </c>
      <c r="G676" s="643"/>
      <c r="H676" s="712" t="s">
        <v>721</v>
      </c>
      <c r="I676" s="712"/>
      <c r="J676" s="644">
        <v>3.59</v>
      </c>
    </row>
    <row r="677" spans="1:10" ht="0.95" customHeight="1" thickTop="1">
      <c r="A677" s="646"/>
      <c r="B677" s="646"/>
      <c r="C677" s="646"/>
      <c r="D677" s="646"/>
      <c r="E677" s="646"/>
      <c r="F677" s="646"/>
      <c r="G677" s="646"/>
      <c r="H677" s="646"/>
      <c r="I677" s="646"/>
      <c r="J677" s="646"/>
    </row>
    <row r="678" spans="1:10" ht="18" customHeight="1">
      <c r="A678" s="628"/>
      <c r="B678" s="629" t="s">
        <v>699</v>
      </c>
      <c r="C678" s="628" t="s">
        <v>700</v>
      </c>
      <c r="D678" s="628" t="s">
        <v>701</v>
      </c>
      <c r="E678" s="713" t="s">
        <v>702</v>
      </c>
      <c r="F678" s="713"/>
      <c r="G678" s="630" t="s">
        <v>703</v>
      </c>
      <c r="H678" s="629" t="s">
        <v>704</v>
      </c>
      <c r="I678" s="629" t="s">
        <v>705</v>
      </c>
      <c r="J678" s="629" t="s">
        <v>77</v>
      </c>
    </row>
    <row r="679" spans="1:10" ht="36" customHeight="1">
      <c r="A679" s="631" t="s">
        <v>706</v>
      </c>
      <c r="B679" s="632" t="s">
        <v>1198</v>
      </c>
      <c r="C679" s="631" t="s">
        <v>23</v>
      </c>
      <c r="D679" s="631" t="s">
        <v>1199</v>
      </c>
      <c r="E679" s="710" t="s">
        <v>755</v>
      </c>
      <c r="F679" s="710"/>
      <c r="G679" s="634" t="s">
        <v>714</v>
      </c>
      <c r="H679" s="635">
        <v>1</v>
      </c>
      <c r="I679" s="636">
        <v>0.17</v>
      </c>
      <c r="J679" s="636">
        <v>0.17</v>
      </c>
    </row>
    <row r="680" spans="1:10" ht="24" customHeight="1">
      <c r="A680" s="647" t="s">
        <v>732</v>
      </c>
      <c r="B680" s="648" t="s">
        <v>1206</v>
      </c>
      <c r="C680" s="647" t="s">
        <v>23</v>
      </c>
      <c r="D680" s="647" t="s">
        <v>1207</v>
      </c>
      <c r="E680" s="711" t="s">
        <v>1084</v>
      </c>
      <c r="F680" s="711"/>
      <c r="G680" s="649" t="s">
        <v>265</v>
      </c>
      <c r="H680" s="650">
        <v>3.0000000000000001E-6</v>
      </c>
      <c r="I680" s="651">
        <v>57862.29</v>
      </c>
      <c r="J680" s="651">
        <v>0.17</v>
      </c>
    </row>
    <row r="681" spans="1:10" ht="25.5">
      <c r="A681" s="643"/>
      <c r="B681" s="643"/>
      <c r="C681" s="643"/>
      <c r="D681" s="643"/>
      <c r="E681" s="643" t="s">
        <v>717</v>
      </c>
      <c r="F681" s="644">
        <v>0</v>
      </c>
      <c r="G681" s="643" t="s">
        <v>718</v>
      </c>
      <c r="H681" s="644">
        <v>0</v>
      </c>
      <c r="I681" s="643" t="s">
        <v>719</v>
      </c>
      <c r="J681" s="644">
        <v>0</v>
      </c>
    </row>
    <row r="682" spans="1:10" ht="15.75" thickBot="1">
      <c r="A682" s="643"/>
      <c r="B682" s="643"/>
      <c r="C682" s="643"/>
      <c r="D682" s="643"/>
      <c r="E682" s="643" t="s">
        <v>720</v>
      </c>
      <c r="F682" s="644">
        <v>0.05</v>
      </c>
      <c r="G682" s="643"/>
      <c r="H682" s="712" t="s">
        <v>721</v>
      </c>
      <c r="I682" s="712"/>
      <c r="J682" s="644">
        <v>0.22</v>
      </c>
    </row>
    <row r="683" spans="1:10" ht="0.95" customHeight="1" thickTop="1">
      <c r="A683" s="646"/>
      <c r="B683" s="646"/>
      <c r="C683" s="646"/>
      <c r="D683" s="646"/>
      <c r="E683" s="646"/>
      <c r="F683" s="646"/>
      <c r="G683" s="646"/>
      <c r="H683" s="646"/>
      <c r="I683" s="646"/>
      <c r="J683" s="646"/>
    </row>
    <row r="684" spans="1:10" ht="18" customHeight="1">
      <c r="A684" s="628"/>
      <c r="B684" s="629" t="s">
        <v>699</v>
      </c>
      <c r="C684" s="628" t="s">
        <v>700</v>
      </c>
      <c r="D684" s="628" t="s">
        <v>701</v>
      </c>
      <c r="E684" s="713" t="s">
        <v>702</v>
      </c>
      <c r="F684" s="713"/>
      <c r="G684" s="630" t="s">
        <v>703</v>
      </c>
      <c r="H684" s="629" t="s">
        <v>704</v>
      </c>
      <c r="I684" s="629" t="s">
        <v>705</v>
      </c>
      <c r="J684" s="629" t="s">
        <v>77</v>
      </c>
    </row>
    <row r="685" spans="1:10" ht="36" customHeight="1">
      <c r="A685" s="631" t="s">
        <v>706</v>
      </c>
      <c r="B685" s="632" t="s">
        <v>1196</v>
      </c>
      <c r="C685" s="631" t="s">
        <v>23</v>
      </c>
      <c r="D685" s="631" t="s">
        <v>1197</v>
      </c>
      <c r="E685" s="710" t="s">
        <v>755</v>
      </c>
      <c r="F685" s="710"/>
      <c r="G685" s="634" t="s">
        <v>714</v>
      </c>
      <c r="H685" s="635">
        <v>1</v>
      </c>
      <c r="I685" s="636">
        <v>0.43</v>
      </c>
      <c r="J685" s="636">
        <v>0.43</v>
      </c>
    </row>
    <row r="686" spans="1:10" ht="24" customHeight="1">
      <c r="A686" s="647" t="s">
        <v>732</v>
      </c>
      <c r="B686" s="648" t="s">
        <v>1206</v>
      </c>
      <c r="C686" s="647" t="s">
        <v>23</v>
      </c>
      <c r="D686" s="647" t="s">
        <v>1207</v>
      </c>
      <c r="E686" s="711" t="s">
        <v>1084</v>
      </c>
      <c r="F686" s="711"/>
      <c r="G686" s="649" t="s">
        <v>265</v>
      </c>
      <c r="H686" s="650">
        <v>7.6000000000000001E-6</v>
      </c>
      <c r="I686" s="651">
        <v>57862.29</v>
      </c>
      <c r="J686" s="651">
        <v>0.43</v>
      </c>
    </row>
    <row r="687" spans="1:10" ht="25.5">
      <c r="A687" s="643"/>
      <c r="B687" s="643"/>
      <c r="C687" s="643"/>
      <c r="D687" s="643"/>
      <c r="E687" s="643" t="s">
        <v>717</v>
      </c>
      <c r="F687" s="644">
        <v>0</v>
      </c>
      <c r="G687" s="643" t="s">
        <v>718</v>
      </c>
      <c r="H687" s="644">
        <v>0</v>
      </c>
      <c r="I687" s="643" t="s">
        <v>719</v>
      </c>
      <c r="J687" s="644">
        <v>0</v>
      </c>
    </row>
    <row r="688" spans="1:10" ht="15.75" thickBot="1">
      <c r="A688" s="643"/>
      <c r="B688" s="643"/>
      <c r="C688" s="643"/>
      <c r="D688" s="643"/>
      <c r="E688" s="643" t="s">
        <v>720</v>
      </c>
      <c r="F688" s="644">
        <v>0.12</v>
      </c>
      <c r="G688" s="643"/>
      <c r="H688" s="712" t="s">
        <v>721</v>
      </c>
      <c r="I688" s="712"/>
      <c r="J688" s="644">
        <v>0.55000000000000004</v>
      </c>
    </row>
    <row r="689" spans="1:10" ht="0.95" customHeight="1" thickTop="1">
      <c r="A689" s="646"/>
      <c r="B689" s="646"/>
      <c r="C689" s="646"/>
      <c r="D689" s="646"/>
      <c r="E689" s="646"/>
      <c r="F689" s="646"/>
      <c r="G689" s="646"/>
      <c r="H689" s="646"/>
      <c r="I689" s="646"/>
      <c r="J689" s="646"/>
    </row>
    <row r="690" spans="1:10" ht="18" customHeight="1">
      <c r="A690" s="628"/>
      <c r="B690" s="629" t="s">
        <v>699</v>
      </c>
      <c r="C690" s="628" t="s">
        <v>700</v>
      </c>
      <c r="D690" s="628" t="s">
        <v>701</v>
      </c>
      <c r="E690" s="713" t="s">
        <v>702</v>
      </c>
      <c r="F690" s="713"/>
      <c r="G690" s="630" t="s">
        <v>703</v>
      </c>
      <c r="H690" s="629" t="s">
        <v>704</v>
      </c>
      <c r="I690" s="629" t="s">
        <v>705</v>
      </c>
      <c r="J690" s="629" t="s">
        <v>77</v>
      </c>
    </row>
    <row r="691" spans="1:10" ht="36" customHeight="1">
      <c r="A691" s="631" t="s">
        <v>706</v>
      </c>
      <c r="B691" s="632" t="s">
        <v>1200</v>
      </c>
      <c r="C691" s="631" t="s">
        <v>23</v>
      </c>
      <c r="D691" s="631" t="s">
        <v>1201</v>
      </c>
      <c r="E691" s="710" t="s">
        <v>755</v>
      </c>
      <c r="F691" s="710"/>
      <c r="G691" s="634" t="s">
        <v>714</v>
      </c>
      <c r="H691" s="635">
        <v>1</v>
      </c>
      <c r="I691" s="636">
        <v>3.47</v>
      </c>
      <c r="J691" s="636">
        <v>3.47</v>
      </c>
    </row>
    <row r="692" spans="1:10" ht="24" customHeight="1">
      <c r="A692" s="647" t="s">
        <v>732</v>
      </c>
      <c r="B692" s="648" t="s">
        <v>1206</v>
      </c>
      <c r="C692" s="647" t="s">
        <v>23</v>
      </c>
      <c r="D692" s="647" t="s">
        <v>1207</v>
      </c>
      <c r="E692" s="711" t="s">
        <v>1084</v>
      </c>
      <c r="F692" s="711"/>
      <c r="G692" s="649" t="s">
        <v>265</v>
      </c>
      <c r="H692" s="650">
        <v>6.0000000000000002E-5</v>
      </c>
      <c r="I692" s="651">
        <v>57862.29</v>
      </c>
      <c r="J692" s="651">
        <v>3.47</v>
      </c>
    </row>
    <row r="693" spans="1:10" ht="25.5">
      <c r="A693" s="643"/>
      <c r="B693" s="643"/>
      <c r="C693" s="643"/>
      <c r="D693" s="643"/>
      <c r="E693" s="643" t="s">
        <v>717</v>
      </c>
      <c r="F693" s="644">
        <v>0</v>
      </c>
      <c r="G693" s="643" t="s">
        <v>718</v>
      </c>
      <c r="H693" s="644">
        <v>0</v>
      </c>
      <c r="I693" s="643" t="s">
        <v>719</v>
      </c>
      <c r="J693" s="644">
        <v>0</v>
      </c>
    </row>
    <row r="694" spans="1:10" ht="15.75" thickBot="1">
      <c r="A694" s="643"/>
      <c r="B694" s="643"/>
      <c r="C694" s="643"/>
      <c r="D694" s="643"/>
      <c r="E694" s="643" t="s">
        <v>720</v>
      </c>
      <c r="F694" s="644">
        <v>1.03</v>
      </c>
      <c r="G694" s="643"/>
      <c r="H694" s="712" t="s">
        <v>721</v>
      </c>
      <c r="I694" s="712"/>
      <c r="J694" s="644">
        <v>4.5</v>
      </c>
    </row>
    <row r="695" spans="1:10" ht="0.95" customHeight="1" thickTop="1">
      <c r="A695" s="646"/>
      <c r="B695" s="646"/>
      <c r="C695" s="646"/>
      <c r="D695" s="646"/>
      <c r="E695" s="646"/>
      <c r="F695" s="646"/>
      <c r="G695" s="646"/>
      <c r="H695" s="646"/>
      <c r="I695" s="646"/>
      <c r="J695" s="646"/>
    </row>
    <row r="696" spans="1:10" ht="18" customHeight="1">
      <c r="A696" s="628"/>
      <c r="B696" s="629" t="s">
        <v>699</v>
      </c>
      <c r="C696" s="628" t="s">
        <v>700</v>
      </c>
      <c r="D696" s="628" t="s">
        <v>701</v>
      </c>
      <c r="E696" s="713" t="s">
        <v>702</v>
      </c>
      <c r="F696" s="713"/>
      <c r="G696" s="630" t="s">
        <v>703</v>
      </c>
      <c r="H696" s="629" t="s">
        <v>704</v>
      </c>
      <c r="I696" s="629" t="s">
        <v>705</v>
      </c>
      <c r="J696" s="629" t="s">
        <v>77</v>
      </c>
    </row>
    <row r="697" spans="1:10" ht="36" customHeight="1">
      <c r="A697" s="631" t="s">
        <v>706</v>
      </c>
      <c r="B697" s="632" t="s">
        <v>1202</v>
      </c>
      <c r="C697" s="631" t="s">
        <v>23</v>
      </c>
      <c r="D697" s="631" t="s">
        <v>1203</v>
      </c>
      <c r="E697" s="710" t="s">
        <v>755</v>
      </c>
      <c r="F697" s="710"/>
      <c r="G697" s="634" t="s">
        <v>714</v>
      </c>
      <c r="H697" s="635">
        <v>1</v>
      </c>
      <c r="I697" s="636">
        <v>34.65</v>
      </c>
      <c r="J697" s="636">
        <v>34.65</v>
      </c>
    </row>
    <row r="698" spans="1:10" ht="24" customHeight="1">
      <c r="A698" s="647" t="s">
        <v>732</v>
      </c>
      <c r="B698" s="648" t="s">
        <v>1208</v>
      </c>
      <c r="C698" s="647" t="s">
        <v>23</v>
      </c>
      <c r="D698" s="647" t="s">
        <v>1209</v>
      </c>
      <c r="E698" s="711" t="s">
        <v>735</v>
      </c>
      <c r="F698" s="711"/>
      <c r="G698" s="649" t="s">
        <v>1030</v>
      </c>
      <c r="H698" s="650">
        <v>6.69</v>
      </c>
      <c r="I698" s="651">
        <v>5.18</v>
      </c>
      <c r="J698" s="651">
        <v>34.65</v>
      </c>
    </row>
    <row r="699" spans="1:10" ht="25.5">
      <c r="A699" s="643"/>
      <c r="B699" s="643"/>
      <c r="C699" s="643"/>
      <c r="D699" s="643"/>
      <c r="E699" s="643" t="s">
        <v>717</v>
      </c>
      <c r="F699" s="644">
        <v>0</v>
      </c>
      <c r="G699" s="643" t="s">
        <v>718</v>
      </c>
      <c r="H699" s="644">
        <v>0</v>
      </c>
      <c r="I699" s="643" t="s">
        <v>719</v>
      </c>
      <c r="J699" s="644">
        <v>0</v>
      </c>
    </row>
    <row r="700" spans="1:10" ht="15.75" thickBot="1">
      <c r="A700" s="643"/>
      <c r="B700" s="643"/>
      <c r="C700" s="643"/>
      <c r="D700" s="643"/>
      <c r="E700" s="643" t="s">
        <v>720</v>
      </c>
      <c r="F700" s="644">
        <v>10.31</v>
      </c>
      <c r="G700" s="643"/>
      <c r="H700" s="712" t="s">
        <v>721</v>
      </c>
      <c r="I700" s="712"/>
      <c r="J700" s="644">
        <v>44.96</v>
      </c>
    </row>
    <row r="701" spans="1:10" ht="0.95" customHeight="1" thickTop="1">
      <c r="A701" s="646"/>
      <c r="B701" s="646"/>
      <c r="C701" s="646"/>
      <c r="D701" s="646"/>
      <c r="E701" s="646"/>
      <c r="F701" s="646"/>
      <c r="G701" s="646"/>
      <c r="H701" s="646"/>
      <c r="I701" s="646"/>
      <c r="J701" s="646"/>
    </row>
    <row r="702" spans="1:10" ht="18" customHeight="1">
      <c r="A702" s="628"/>
      <c r="B702" s="629" t="s">
        <v>699</v>
      </c>
      <c r="C702" s="628" t="s">
        <v>700</v>
      </c>
      <c r="D702" s="628" t="s">
        <v>701</v>
      </c>
      <c r="E702" s="713" t="s">
        <v>702</v>
      </c>
      <c r="F702" s="713"/>
      <c r="G702" s="630" t="s">
        <v>703</v>
      </c>
      <c r="H702" s="629" t="s">
        <v>704</v>
      </c>
      <c r="I702" s="629" t="s">
        <v>705</v>
      </c>
      <c r="J702" s="629" t="s">
        <v>77</v>
      </c>
    </row>
    <row r="703" spans="1:10" ht="60" customHeight="1">
      <c r="A703" s="631" t="s">
        <v>706</v>
      </c>
      <c r="B703" s="632" t="s">
        <v>774</v>
      </c>
      <c r="C703" s="631" t="s">
        <v>23</v>
      </c>
      <c r="D703" s="631" t="s">
        <v>775</v>
      </c>
      <c r="E703" s="710" t="s">
        <v>755</v>
      </c>
      <c r="F703" s="710"/>
      <c r="G703" s="634" t="s">
        <v>776</v>
      </c>
      <c r="H703" s="635">
        <v>1</v>
      </c>
      <c r="I703" s="636">
        <v>35.67</v>
      </c>
      <c r="J703" s="636">
        <v>35.67</v>
      </c>
    </row>
    <row r="704" spans="1:10" ht="60" customHeight="1">
      <c r="A704" s="637" t="s">
        <v>710</v>
      </c>
      <c r="B704" s="638" t="s">
        <v>1210</v>
      </c>
      <c r="C704" s="637" t="s">
        <v>23</v>
      </c>
      <c r="D704" s="637" t="s">
        <v>1211</v>
      </c>
      <c r="E704" s="714" t="s">
        <v>755</v>
      </c>
      <c r="F704" s="714"/>
      <c r="G704" s="640" t="s">
        <v>714</v>
      </c>
      <c r="H704" s="641">
        <v>1</v>
      </c>
      <c r="I704" s="642">
        <v>3.26</v>
      </c>
      <c r="J704" s="642">
        <v>3.26</v>
      </c>
    </row>
    <row r="705" spans="1:10" ht="60" customHeight="1">
      <c r="A705" s="637" t="s">
        <v>710</v>
      </c>
      <c r="B705" s="638" t="s">
        <v>1212</v>
      </c>
      <c r="C705" s="637" t="s">
        <v>23</v>
      </c>
      <c r="D705" s="637" t="s">
        <v>1213</v>
      </c>
      <c r="E705" s="714" t="s">
        <v>755</v>
      </c>
      <c r="F705" s="714"/>
      <c r="G705" s="640" t="s">
        <v>714</v>
      </c>
      <c r="H705" s="641">
        <v>1</v>
      </c>
      <c r="I705" s="642">
        <v>17.68</v>
      </c>
      <c r="J705" s="642">
        <v>17.68</v>
      </c>
    </row>
    <row r="706" spans="1:10" ht="60" customHeight="1">
      <c r="A706" s="637" t="s">
        <v>710</v>
      </c>
      <c r="B706" s="638" t="s">
        <v>1214</v>
      </c>
      <c r="C706" s="637" t="s">
        <v>23</v>
      </c>
      <c r="D706" s="637" t="s">
        <v>1215</v>
      </c>
      <c r="E706" s="714" t="s">
        <v>755</v>
      </c>
      <c r="F706" s="714"/>
      <c r="G706" s="640" t="s">
        <v>714</v>
      </c>
      <c r="H706" s="641">
        <v>1</v>
      </c>
      <c r="I706" s="642">
        <v>1.27</v>
      </c>
      <c r="J706" s="642">
        <v>1.27</v>
      </c>
    </row>
    <row r="707" spans="1:10" ht="24" customHeight="1">
      <c r="A707" s="637" t="s">
        <v>710</v>
      </c>
      <c r="B707" s="638" t="s">
        <v>1216</v>
      </c>
      <c r="C707" s="637" t="s">
        <v>23</v>
      </c>
      <c r="D707" s="637" t="s">
        <v>1217</v>
      </c>
      <c r="E707" s="714" t="s">
        <v>713</v>
      </c>
      <c r="F707" s="714"/>
      <c r="G707" s="640" t="s">
        <v>714</v>
      </c>
      <c r="H707" s="641">
        <v>1</v>
      </c>
      <c r="I707" s="642">
        <v>13.46</v>
      </c>
      <c r="J707" s="642">
        <v>13.46</v>
      </c>
    </row>
    <row r="708" spans="1:10" ht="25.5">
      <c r="A708" s="643"/>
      <c r="B708" s="643"/>
      <c r="C708" s="643"/>
      <c r="D708" s="643"/>
      <c r="E708" s="643" t="s">
        <v>717</v>
      </c>
      <c r="F708" s="644">
        <v>10.57</v>
      </c>
      <c r="G708" s="643" t="s">
        <v>718</v>
      </c>
      <c r="H708" s="644">
        <v>0</v>
      </c>
      <c r="I708" s="643" t="s">
        <v>719</v>
      </c>
      <c r="J708" s="644">
        <v>10.57</v>
      </c>
    </row>
    <row r="709" spans="1:10" ht="15.75" thickBot="1">
      <c r="A709" s="643"/>
      <c r="B709" s="643"/>
      <c r="C709" s="643"/>
      <c r="D709" s="643"/>
      <c r="E709" s="643" t="s">
        <v>720</v>
      </c>
      <c r="F709" s="644">
        <v>10.61</v>
      </c>
      <c r="G709" s="643"/>
      <c r="H709" s="712" t="s">
        <v>721</v>
      </c>
      <c r="I709" s="712"/>
      <c r="J709" s="644">
        <v>46.28</v>
      </c>
    </row>
    <row r="710" spans="1:10" ht="0.95" customHeight="1" thickTop="1">
      <c r="A710" s="646"/>
      <c r="B710" s="646"/>
      <c r="C710" s="646"/>
      <c r="D710" s="646"/>
      <c r="E710" s="646"/>
      <c r="F710" s="646"/>
      <c r="G710" s="646"/>
      <c r="H710" s="646"/>
      <c r="I710" s="646"/>
      <c r="J710" s="646"/>
    </row>
    <row r="711" spans="1:10" ht="18" customHeight="1">
      <c r="A711" s="628"/>
      <c r="B711" s="629" t="s">
        <v>699</v>
      </c>
      <c r="C711" s="628" t="s">
        <v>700</v>
      </c>
      <c r="D711" s="628" t="s">
        <v>701</v>
      </c>
      <c r="E711" s="713" t="s">
        <v>702</v>
      </c>
      <c r="F711" s="713"/>
      <c r="G711" s="630" t="s">
        <v>703</v>
      </c>
      <c r="H711" s="629" t="s">
        <v>704</v>
      </c>
      <c r="I711" s="629" t="s">
        <v>705</v>
      </c>
      <c r="J711" s="629" t="s">
        <v>77</v>
      </c>
    </row>
    <row r="712" spans="1:10" ht="60" customHeight="1">
      <c r="A712" s="631" t="s">
        <v>706</v>
      </c>
      <c r="B712" s="632" t="s">
        <v>813</v>
      </c>
      <c r="C712" s="631" t="s">
        <v>23</v>
      </c>
      <c r="D712" s="631" t="s">
        <v>814</v>
      </c>
      <c r="E712" s="710" t="s">
        <v>755</v>
      </c>
      <c r="F712" s="710"/>
      <c r="G712" s="634" t="s">
        <v>367</v>
      </c>
      <c r="H712" s="635">
        <v>1</v>
      </c>
      <c r="I712" s="636">
        <v>166.7</v>
      </c>
      <c r="J712" s="636">
        <v>166.7</v>
      </c>
    </row>
    <row r="713" spans="1:10" ht="60" customHeight="1">
      <c r="A713" s="637" t="s">
        <v>710</v>
      </c>
      <c r="B713" s="638" t="s">
        <v>1212</v>
      </c>
      <c r="C713" s="637" t="s">
        <v>23</v>
      </c>
      <c r="D713" s="637" t="s">
        <v>1213</v>
      </c>
      <c r="E713" s="714" t="s">
        <v>755</v>
      </c>
      <c r="F713" s="714"/>
      <c r="G713" s="640" t="s">
        <v>714</v>
      </c>
      <c r="H713" s="641">
        <v>1</v>
      </c>
      <c r="I713" s="642">
        <v>17.68</v>
      </c>
      <c r="J713" s="642">
        <v>17.68</v>
      </c>
    </row>
    <row r="714" spans="1:10" ht="60" customHeight="1">
      <c r="A714" s="637" t="s">
        <v>710</v>
      </c>
      <c r="B714" s="638" t="s">
        <v>1210</v>
      </c>
      <c r="C714" s="637" t="s">
        <v>23</v>
      </c>
      <c r="D714" s="637" t="s">
        <v>1211</v>
      </c>
      <c r="E714" s="714" t="s">
        <v>755</v>
      </c>
      <c r="F714" s="714"/>
      <c r="G714" s="640" t="s">
        <v>714</v>
      </c>
      <c r="H714" s="641">
        <v>1</v>
      </c>
      <c r="I714" s="642">
        <v>3.26</v>
      </c>
      <c r="J714" s="642">
        <v>3.26</v>
      </c>
    </row>
    <row r="715" spans="1:10" ht="60" customHeight="1">
      <c r="A715" s="637" t="s">
        <v>710</v>
      </c>
      <c r="B715" s="638" t="s">
        <v>1214</v>
      </c>
      <c r="C715" s="637" t="s">
        <v>23</v>
      </c>
      <c r="D715" s="637" t="s">
        <v>1215</v>
      </c>
      <c r="E715" s="714" t="s">
        <v>755</v>
      </c>
      <c r="F715" s="714"/>
      <c r="G715" s="640" t="s">
        <v>714</v>
      </c>
      <c r="H715" s="641">
        <v>1</v>
      </c>
      <c r="I715" s="642">
        <v>1.27</v>
      </c>
      <c r="J715" s="642">
        <v>1.27</v>
      </c>
    </row>
    <row r="716" spans="1:10" ht="60" customHeight="1">
      <c r="A716" s="637" t="s">
        <v>710</v>
      </c>
      <c r="B716" s="638" t="s">
        <v>1218</v>
      </c>
      <c r="C716" s="637" t="s">
        <v>23</v>
      </c>
      <c r="D716" s="637" t="s">
        <v>1219</v>
      </c>
      <c r="E716" s="714" t="s">
        <v>755</v>
      </c>
      <c r="F716" s="714"/>
      <c r="G716" s="640" t="s">
        <v>714</v>
      </c>
      <c r="H716" s="641">
        <v>1</v>
      </c>
      <c r="I716" s="642">
        <v>33.15</v>
      </c>
      <c r="J716" s="642">
        <v>33.15</v>
      </c>
    </row>
    <row r="717" spans="1:10" ht="60" customHeight="1">
      <c r="A717" s="637" t="s">
        <v>710</v>
      </c>
      <c r="B717" s="638" t="s">
        <v>1220</v>
      </c>
      <c r="C717" s="637" t="s">
        <v>23</v>
      </c>
      <c r="D717" s="637" t="s">
        <v>1221</v>
      </c>
      <c r="E717" s="714" t="s">
        <v>755</v>
      </c>
      <c r="F717" s="714"/>
      <c r="G717" s="640" t="s">
        <v>714</v>
      </c>
      <c r="H717" s="641">
        <v>1</v>
      </c>
      <c r="I717" s="642">
        <v>97.88</v>
      </c>
      <c r="J717" s="642">
        <v>97.88</v>
      </c>
    </row>
    <row r="718" spans="1:10" ht="24" customHeight="1">
      <c r="A718" s="637" t="s">
        <v>710</v>
      </c>
      <c r="B718" s="638" t="s">
        <v>1216</v>
      </c>
      <c r="C718" s="637" t="s">
        <v>23</v>
      </c>
      <c r="D718" s="637" t="s">
        <v>1217</v>
      </c>
      <c r="E718" s="714" t="s">
        <v>713</v>
      </c>
      <c r="F718" s="714"/>
      <c r="G718" s="640" t="s">
        <v>714</v>
      </c>
      <c r="H718" s="641">
        <v>1</v>
      </c>
      <c r="I718" s="642">
        <v>13.46</v>
      </c>
      <c r="J718" s="642">
        <v>13.46</v>
      </c>
    </row>
    <row r="719" spans="1:10" ht="25.5">
      <c r="A719" s="643"/>
      <c r="B719" s="643"/>
      <c r="C719" s="643"/>
      <c r="D719" s="643"/>
      <c r="E719" s="643" t="s">
        <v>717</v>
      </c>
      <c r="F719" s="644">
        <v>10.57</v>
      </c>
      <c r="G719" s="643" t="s">
        <v>718</v>
      </c>
      <c r="H719" s="644">
        <v>0</v>
      </c>
      <c r="I719" s="643" t="s">
        <v>719</v>
      </c>
      <c r="J719" s="644">
        <v>10.57</v>
      </c>
    </row>
    <row r="720" spans="1:10" ht="15.75" thickBot="1">
      <c r="A720" s="643"/>
      <c r="B720" s="643"/>
      <c r="C720" s="643"/>
      <c r="D720" s="643"/>
      <c r="E720" s="643" t="s">
        <v>720</v>
      </c>
      <c r="F720" s="644">
        <v>49.62</v>
      </c>
      <c r="G720" s="643"/>
      <c r="H720" s="712" t="s">
        <v>721</v>
      </c>
      <c r="I720" s="712"/>
      <c r="J720" s="644">
        <v>216.32</v>
      </c>
    </row>
    <row r="721" spans="1:10" ht="0.95" customHeight="1" thickTop="1">
      <c r="A721" s="646"/>
      <c r="B721" s="646"/>
      <c r="C721" s="646"/>
      <c r="D721" s="646"/>
      <c r="E721" s="646"/>
      <c r="F721" s="646"/>
      <c r="G721" s="646"/>
      <c r="H721" s="646"/>
      <c r="I721" s="646"/>
      <c r="J721" s="646"/>
    </row>
    <row r="722" spans="1:10" ht="18" customHeight="1">
      <c r="A722" s="628"/>
      <c r="B722" s="629" t="s">
        <v>699</v>
      </c>
      <c r="C722" s="628" t="s">
        <v>700</v>
      </c>
      <c r="D722" s="628" t="s">
        <v>701</v>
      </c>
      <c r="E722" s="713" t="s">
        <v>702</v>
      </c>
      <c r="F722" s="713"/>
      <c r="G722" s="630" t="s">
        <v>703</v>
      </c>
      <c r="H722" s="629" t="s">
        <v>704</v>
      </c>
      <c r="I722" s="629" t="s">
        <v>705</v>
      </c>
      <c r="J722" s="629" t="s">
        <v>77</v>
      </c>
    </row>
    <row r="723" spans="1:10" ht="60" customHeight="1">
      <c r="A723" s="631" t="s">
        <v>706</v>
      </c>
      <c r="B723" s="632" t="s">
        <v>1212</v>
      </c>
      <c r="C723" s="631" t="s">
        <v>23</v>
      </c>
      <c r="D723" s="631" t="s">
        <v>1213</v>
      </c>
      <c r="E723" s="710" t="s">
        <v>755</v>
      </c>
      <c r="F723" s="710"/>
      <c r="G723" s="634" t="s">
        <v>714</v>
      </c>
      <c r="H723" s="635">
        <v>1</v>
      </c>
      <c r="I723" s="636">
        <v>17.68</v>
      </c>
      <c r="J723" s="636">
        <v>17.68</v>
      </c>
    </row>
    <row r="724" spans="1:10" ht="24" customHeight="1">
      <c r="A724" s="647" t="s">
        <v>732</v>
      </c>
      <c r="B724" s="648" t="s">
        <v>1222</v>
      </c>
      <c r="C724" s="647" t="s">
        <v>23</v>
      </c>
      <c r="D724" s="647" t="s">
        <v>1223</v>
      </c>
      <c r="E724" s="711" t="s">
        <v>735</v>
      </c>
      <c r="F724" s="711"/>
      <c r="G724" s="649" t="s">
        <v>265</v>
      </c>
      <c r="H724" s="650">
        <v>4.0000000000000003E-5</v>
      </c>
      <c r="I724" s="651">
        <v>60062.93</v>
      </c>
      <c r="J724" s="651">
        <v>2.4</v>
      </c>
    </row>
    <row r="725" spans="1:10" ht="48" customHeight="1">
      <c r="A725" s="647" t="s">
        <v>732</v>
      </c>
      <c r="B725" s="648" t="s">
        <v>1224</v>
      </c>
      <c r="C725" s="647" t="s">
        <v>23</v>
      </c>
      <c r="D725" s="647" t="s">
        <v>1225</v>
      </c>
      <c r="E725" s="711" t="s">
        <v>1084</v>
      </c>
      <c r="F725" s="711"/>
      <c r="G725" s="649" t="s">
        <v>265</v>
      </c>
      <c r="H725" s="650">
        <v>4.0000000000000003E-5</v>
      </c>
      <c r="I725" s="651">
        <v>382124.32</v>
      </c>
      <c r="J725" s="651">
        <v>15.28</v>
      </c>
    </row>
    <row r="726" spans="1:10" ht="25.5">
      <c r="A726" s="643"/>
      <c r="B726" s="643"/>
      <c r="C726" s="643"/>
      <c r="D726" s="643"/>
      <c r="E726" s="643" t="s">
        <v>717</v>
      </c>
      <c r="F726" s="644">
        <v>0</v>
      </c>
      <c r="G726" s="643" t="s">
        <v>718</v>
      </c>
      <c r="H726" s="644">
        <v>0</v>
      </c>
      <c r="I726" s="643" t="s">
        <v>719</v>
      </c>
      <c r="J726" s="644">
        <v>0</v>
      </c>
    </row>
    <row r="727" spans="1:10" ht="15.75" thickBot="1">
      <c r="A727" s="643"/>
      <c r="B727" s="643"/>
      <c r="C727" s="643"/>
      <c r="D727" s="643"/>
      <c r="E727" s="643" t="s">
        <v>720</v>
      </c>
      <c r="F727" s="644">
        <v>5.26</v>
      </c>
      <c r="G727" s="643"/>
      <c r="H727" s="712" t="s">
        <v>721</v>
      </c>
      <c r="I727" s="712"/>
      <c r="J727" s="644">
        <v>22.94</v>
      </c>
    </row>
    <row r="728" spans="1:10" ht="0.95" customHeight="1" thickTop="1">
      <c r="A728" s="646"/>
      <c r="B728" s="646"/>
      <c r="C728" s="646"/>
      <c r="D728" s="646"/>
      <c r="E728" s="646"/>
      <c r="F728" s="646"/>
      <c r="G728" s="646"/>
      <c r="H728" s="646"/>
      <c r="I728" s="646"/>
      <c r="J728" s="646"/>
    </row>
    <row r="729" spans="1:10" ht="18" customHeight="1">
      <c r="A729" s="628"/>
      <c r="B729" s="629" t="s">
        <v>699</v>
      </c>
      <c r="C729" s="628" t="s">
        <v>700</v>
      </c>
      <c r="D729" s="628" t="s">
        <v>701</v>
      </c>
      <c r="E729" s="713" t="s">
        <v>702</v>
      </c>
      <c r="F729" s="713"/>
      <c r="G729" s="630" t="s">
        <v>703</v>
      </c>
      <c r="H729" s="629" t="s">
        <v>704</v>
      </c>
      <c r="I729" s="629" t="s">
        <v>705</v>
      </c>
      <c r="J729" s="629" t="s">
        <v>77</v>
      </c>
    </row>
    <row r="730" spans="1:10" ht="60" customHeight="1">
      <c r="A730" s="631" t="s">
        <v>706</v>
      </c>
      <c r="B730" s="632" t="s">
        <v>1214</v>
      </c>
      <c r="C730" s="631" t="s">
        <v>23</v>
      </c>
      <c r="D730" s="631" t="s">
        <v>1215</v>
      </c>
      <c r="E730" s="710" t="s">
        <v>755</v>
      </c>
      <c r="F730" s="710"/>
      <c r="G730" s="634" t="s">
        <v>714</v>
      </c>
      <c r="H730" s="635">
        <v>1</v>
      </c>
      <c r="I730" s="636">
        <v>1.27</v>
      </c>
      <c r="J730" s="636">
        <v>1.27</v>
      </c>
    </row>
    <row r="731" spans="1:10" ht="24" customHeight="1">
      <c r="A731" s="647" t="s">
        <v>732</v>
      </c>
      <c r="B731" s="648" t="s">
        <v>1222</v>
      </c>
      <c r="C731" s="647" t="s">
        <v>23</v>
      </c>
      <c r="D731" s="647" t="s">
        <v>1223</v>
      </c>
      <c r="E731" s="711" t="s">
        <v>735</v>
      </c>
      <c r="F731" s="711"/>
      <c r="G731" s="649" t="s">
        <v>265</v>
      </c>
      <c r="H731" s="650">
        <v>2.9000000000000002E-6</v>
      </c>
      <c r="I731" s="651">
        <v>60062.93</v>
      </c>
      <c r="J731" s="651">
        <v>0.17</v>
      </c>
    </row>
    <row r="732" spans="1:10" ht="48" customHeight="1">
      <c r="A732" s="647" t="s">
        <v>732</v>
      </c>
      <c r="B732" s="648" t="s">
        <v>1224</v>
      </c>
      <c r="C732" s="647" t="s">
        <v>23</v>
      </c>
      <c r="D732" s="647" t="s">
        <v>1225</v>
      </c>
      <c r="E732" s="711" t="s">
        <v>1084</v>
      </c>
      <c r="F732" s="711"/>
      <c r="G732" s="649" t="s">
        <v>265</v>
      </c>
      <c r="H732" s="650">
        <v>2.9000000000000002E-6</v>
      </c>
      <c r="I732" s="651">
        <v>382124.32</v>
      </c>
      <c r="J732" s="651">
        <v>1.1000000000000001</v>
      </c>
    </row>
    <row r="733" spans="1:10" ht="25.5">
      <c r="A733" s="643"/>
      <c r="B733" s="643"/>
      <c r="C733" s="643"/>
      <c r="D733" s="643"/>
      <c r="E733" s="643" t="s">
        <v>717</v>
      </c>
      <c r="F733" s="644">
        <v>0</v>
      </c>
      <c r="G733" s="643" t="s">
        <v>718</v>
      </c>
      <c r="H733" s="644">
        <v>0</v>
      </c>
      <c r="I733" s="643" t="s">
        <v>719</v>
      </c>
      <c r="J733" s="644">
        <v>0</v>
      </c>
    </row>
    <row r="734" spans="1:10" ht="15.75" thickBot="1">
      <c r="A734" s="643"/>
      <c r="B734" s="643"/>
      <c r="C734" s="643"/>
      <c r="D734" s="643"/>
      <c r="E734" s="643" t="s">
        <v>720</v>
      </c>
      <c r="F734" s="644">
        <v>0.37</v>
      </c>
      <c r="G734" s="643"/>
      <c r="H734" s="712" t="s">
        <v>721</v>
      </c>
      <c r="I734" s="712"/>
      <c r="J734" s="644">
        <v>1.64</v>
      </c>
    </row>
    <row r="735" spans="1:10" ht="0.95" customHeight="1" thickTop="1">
      <c r="A735" s="646"/>
      <c r="B735" s="646"/>
      <c r="C735" s="646"/>
      <c r="D735" s="646"/>
      <c r="E735" s="646"/>
      <c r="F735" s="646"/>
      <c r="G735" s="646"/>
      <c r="H735" s="646"/>
      <c r="I735" s="646"/>
      <c r="J735" s="646"/>
    </row>
    <row r="736" spans="1:10" ht="18" customHeight="1">
      <c r="A736" s="628"/>
      <c r="B736" s="629" t="s">
        <v>699</v>
      </c>
      <c r="C736" s="628" t="s">
        <v>700</v>
      </c>
      <c r="D736" s="628" t="s">
        <v>701</v>
      </c>
      <c r="E736" s="713" t="s">
        <v>702</v>
      </c>
      <c r="F736" s="713"/>
      <c r="G736" s="630" t="s">
        <v>703</v>
      </c>
      <c r="H736" s="629" t="s">
        <v>704</v>
      </c>
      <c r="I736" s="629" t="s">
        <v>705</v>
      </c>
      <c r="J736" s="629" t="s">
        <v>77</v>
      </c>
    </row>
    <row r="737" spans="1:10" ht="60" customHeight="1">
      <c r="A737" s="631" t="s">
        <v>706</v>
      </c>
      <c r="B737" s="632" t="s">
        <v>1210</v>
      </c>
      <c r="C737" s="631" t="s">
        <v>23</v>
      </c>
      <c r="D737" s="631" t="s">
        <v>1211</v>
      </c>
      <c r="E737" s="710" t="s">
        <v>755</v>
      </c>
      <c r="F737" s="710"/>
      <c r="G737" s="634" t="s">
        <v>714</v>
      </c>
      <c r="H737" s="635">
        <v>1</v>
      </c>
      <c r="I737" s="636">
        <v>3.26</v>
      </c>
      <c r="J737" s="636">
        <v>3.26</v>
      </c>
    </row>
    <row r="738" spans="1:10" ht="24" customHeight="1">
      <c r="A738" s="647" t="s">
        <v>732</v>
      </c>
      <c r="B738" s="648" t="s">
        <v>1222</v>
      </c>
      <c r="C738" s="647" t="s">
        <v>23</v>
      </c>
      <c r="D738" s="647" t="s">
        <v>1223</v>
      </c>
      <c r="E738" s="711" t="s">
        <v>735</v>
      </c>
      <c r="F738" s="711"/>
      <c r="G738" s="649" t="s">
        <v>265</v>
      </c>
      <c r="H738" s="650">
        <v>7.4000000000000003E-6</v>
      </c>
      <c r="I738" s="651">
        <v>60062.93</v>
      </c>
      <c r="J738" s="651">
        <v>0.44</v>
      </c>
    </row>
    <row r="739" spans="1:10" ht="48" customHeight="1">
      <c r="A739" s="647" t="s">
        <v>732</v>
      </c>
      <c r="B739" s="648" t="s">
        <v>1224</v>
      </c>
      <c r="C739" s="647" t="s">
        <v>23</v>
      </c>
      <c r="D739" s="647" t="s">
        <v>1225</v>
      </c>
      <c r="E739" s="711" t="s">
        <v>1084</v>
      </c>
      <c r="F739" s="711"/>
      <c r="G739" s="649" t="s">
        <v>265</v>
      </c>
      <c r="H739" s="650">
        <v>7.4000000000000003E-6</v>
      </c>
      <c r="I739" s="651">
        <v>382124.32</v>
      </c>
      <c r="J739" s="651">
        <v>2.82</v>
      </c>
    </row>
    <row r="740" spans="1:10" ht="25.5">
      <c r="A740" s="643"/>
      <c r="B740" s="643"/>
      <c r="C740" s="643"/>
      <c r="D740" s="643"/>
      <c r="E740" s="643" t="s">
        <v>717</v>
      </c>
      <c r="F740" s="644">
        <v>0</v>
      </c>
      <c r="G740" s="643" t="s">
        <v>718</v>
      </c>
      <c r="H740" s="644">
        <v>0</v>
      </c>
      <c r="I740" s="643" t="s">
        <v>719</v>
      </c>
      <c r="J740" s="644">
        <v>0</v>
      </c>
    </row>
    <row r="741" spans="1:10" ht="15.75" thickBot="1">
      <c r="A741" s="643"/>
      <c r="B741" s="643"/>
      <c r="C741" s="643"/>
      <c r="D741" s="643"/>
      <c r="E741" s="643" t="s">
        <v>720</v>
      </c>
      <c r="F741" s="644">
        <v>0.97</v>
      </c>
      <c r="G741" s="643"/>
      <c r="H741" s="712" t="s">
        <v>721</v>
      </c>
      <c r="I741" s="712"/>
      <c r="J741" s="644">
        <v>4.2300000000000004</v>
      </c>
    </row>
    <row r="742" spans="1:10" ht="0.95" customHeight="1" thickTop="1">
      <c r="A742" s="646"/>
      <c r="B742" s="646"/>
      <c r="C742" s="646"/>
      <c r="D742" s="646"/>
      <c r="E742" s="646"/>
      <c r="F742" s="646"/>
      <c r="G742" s="646"/>
      <c r="H742" s="646"/>
      <c r="I742" s="646"/>
      <c r="J742" s="646"/>
    </row>
    <row r="743" spans="1:10" ht="18" customHeight="1">
      <c r="A743" s="628"/>
      <c r="B743" s="629" t="s">
        <v>699</v>
      </c>
      <c r="C743" s="628" t="s">
        <v>700</v>
      </c>
      <c r="D743" s="628" t="s">
        <v>701</v>
      </c>
      <c r="E743" s="713" t="s">
        <v>702</v>
      </c>
      <c r="F743" s="713"/>
      <c r="G743" s="630" t="s">
        <v>703</v>
      </c>
      <c r="H743" s="629" t="s">
        <v>704</v>
      </c>
      <c r="I743" s="629" t="s">
        <v>705</v>
      </c>
      <c r="J743" s="629" t="s">
        <v>77</v>
      </c>
    </row>
    <row r="744" spans="1:10" ht="60" customHeight="1">
      <c r="A744" s="631" t="s">
        <v>706</v>
      </c>
      <c r="B744" s="632" t="s">
        <v>1218</v>
      </c>
      <c r="C744" s="631" t="s">
        <v>23</v>
      </c>
      <c r="D744" s="631" t="s">
        <v>1219</v>
      </c>
      <c r="E744" s="710" t="s">
        <v>755</v>
      </c>
      <c r="F744" s="710"/>
      <c r="G744" s="634" t="s">
        <v>714</v>
      </c>
      <c r="H744" s="635">
        <v>1</v>
      </c>
      <c r="I744" s="636">
        <v>33.15</v>
      </c>
      <c r="J744" s="636">
        <v>33.15</v>
      </c>
    </row>
    <row r="745" spans="1:10" ht="24" customHeight="1">
      <c r="A745" s="647" t="s">
        <v>732</v>
      </c>
      <c r="B745" s="648" t="s">
        <v>1222</v>
      </c>
      <c r="C745" s="647" t="s">
        <v>23</v>
      </c>
      <c r="D745" s="647" t="s">
        <v>1223</v>
      </c>
      <c r="E745" s="711" t="s">
        <v>735</v>
      </c>
      <c r="F745" s="711"/>
      <c r="G745" s="649" t="s">
        <v>265</v>
      </c>
      <c r="H745" s="650">
        <v>7.4999999999999993E-5</v>
      </c>
      <c r="I745" s="651">
        <v>60062.93</v>
      </c>
      <c r="J745" s="651">
        <v>4.5</v>
      </c>
    </row>
    <row r="746" spans="1:10" ht="48" customHeight="1">
      <c r="A746" s="647" t="s">
        <v>732</v>
      </c>
      <c r="B746" s="648" t="s">
        <v>1224</v>
      </c>
      <c r="C746" s="647" t="s">
        <v>23</v>
      </c>
      <c r="D746" s="647" t="s">
        <v>1225</v>
      </c>
      <c r="E746" s="711" t="s">
        <v>1084</v>
      </c>
      <c r="F746" s="711"/>
      <c r="G746" s="649" t="s">
        <v>265</v>
      </c>
      <c r="H746" s="650">
        <v>7.4999999999999993E-5</v>
      </c>
      <c r="I746" s="651">
        <v>382124.32</v>
      </c>
      <c r="J746" s="651">
        <v>28.65</v>
      </c>
    </row>
    <row r="747" spans="1:10" ht="25.5">
      <c r="A747" s="643"/>
      <c r="B747" s="643"/>
      <c r="C747" s="643"/>
      <c r="D747" s="643"/>
      <c r="E747" s="643" t="s">
        <v>717</v>
      </c>
      <c r="F747" s="644">
        <v>0</v>
      </c>
      <c r="G747" s="643" t="s">
        <v>718</v>
      </c>
      <c r="H747" s="644">
        <v>0</v>
      </c>
      <c r="I747" s="643" t="s">
        <v>719</v>
      </c>
      <c r="J747" s="644">
        <v>0</v>
      </c>
    </row>
    <row r="748" spans="1:10" ht="15.75" thickBot="1">
      <c r="A748" s="643"/>
      <c r="B748" s="643"/>
      <c r="C748" s="643"/>
      <c r="D748" s="643"/>
      <c r="E748" s="643" t="s">
        <v>720</v>
      </c>
      <c r="F748" s="644">
        <v>9.86</v>
      </c>
      <c r="G748" s="643"/>
      <c r="H748" s="712" t="s">
        <v>721</v>
      </c>
      <c r="I748" s="712"/>
      <c r="J748" s="644">
        <v>43.01</v>
      </c>
    </row>
    <row r="749" spans="1:10" ht="0.95" customHeight="1" thickTop="1">
      <c r="A749" s="646"/>
      <c r="B749" s="646"/>
      <c r="C749" s="646"/>
      <c r="D749" s="646"/>
      <c r="E749" s="646"/>
      <c r="F749" s="646"/>
      <c r="G749" s="646"/>
      <c r="H749" s="646"/>
      <c r="I749" s="646"/>
      <c r="J749" s="646"/>
    </row>
    <row r="750" spans="1:10" ht="18" customHeight="1">
      <c r="A750" s="628"/>
      <c r="B750" s="629" t="s">
        <v>699</v>
      </c>
      <c r="C750" s="628" t="s">
        <v>700</v>
      </c>
      <c r="D750" s="628" t="s">
        <v>701</v>
      </c>
      <c r="E750" s="713" t="s">
        <v>702</v>
      </c>
      <c r="F750" s="713"/>
      <c r="G750" s="630" t="s">
        <v>703</v>
      </c>
      <c r="H750" s="629" t="s">
        <v>704</v>
      </c>
      <c r="I750" s="629" t="s">
        <v>705</v>
      </c>
      <c r="J750" s="629" t="s">
        <v>77</v>
      </c>
    </row>
    <row r="751" spans="1:10" ht="60" customHeight="1">
      <c r="A751" s="631" t="s">
        <v>706</v>
      </c>
      <c r="B751" s="632" t="s">
        <v>1220</v>
      </c>
      <c r="C751" s="631" t="s">
        <v>23</v>
      </c>
      <c r="D751" s="631" t="s">
        <v>1221</v>
      </c>
      <c r="E751" s="710" t="s">
        <v>755</v>
      </c>
      <c r="F751" s="710"/>
      <c r="G751" s="634" t="s">
        <v>714</v>
      </c>
      <c r="H751" s="635">
        <v>1</v>
      </c>
      <c r="I751" s="636">
        <v>97.88</v>
      </c>
      <c r="J751" s="636">
        <v>97.88</v>
      </c>
    </row>
    <row r="752" spans="1:10" ht="24" customHeight="1">
      <c r="A752" s="647" t="s">
        <v>732</v>
      </c>
      <c r="B752" s="648" t="s">
        <v>1226</v>
      </c>
      <c r="C752" s="647" t="s">
        <v>23</v>
      </c>
      <c r="D752" s="647" t="s">
        <v>1227</v>
      </c>
      <c r="E752" s="711" t="s">
        <v>735</v>
      </c>
      <c r="F752" s="711"/>
      <c r="G752" s="649" t="s">
        <v>1030</v>
      </c>
      <c r="H752" s="650">
        <v>23.7</v>
      </c>
      <c r="I752" s="651">
        <v>4.13</v>
      </c>
      <c r="J752" s="651">
        <v>97.88</v>
      </c>
    </row>
    <row r="753" spans="1:10" ht="25.5">
      <c r="A753" s="643"/>
      <c r="B753" s="643"/>
      <c r="C753" s="643"/>
      <c r="D753" s="643"/>
      <c r="E753" s="643" t="s">
        <v>717</v>
      </c>
      <c r="F753" s="644">
        <v>0</v>
      </c>
      <c r="G753" s="643" t="s">
        <v>718</v>
      </c>
      <c r="H753" s="644">
        <v>0</v>
      </c>
      <c r="I753" s="643" t="s">
        <v>719</v>
      </c>
      <c r="J753" s="644">
        <v>0</v>
      </c>
    </row>
    <row r="754" spans="1:10" ht="15.75" thickBot="1">
      <c r="A754" s="643"/>
      <c r="B754" s="643"/>
      <c r="C754" s="643"/>
      <c r="D754" s="643"/>
      <c r="E754" s="643" t="s">
        <v>720</v>
      </c>
      <c r="F754" s="644">
        <v>29.13</v>
      </c>
      <c r="G754" s="643"/>
      <c r="H754" s="712" t="s">
        <v>721</v>
      </c>
      <c r="I754" s="712"/>
      <c r="J754" s="644">
        <v>127.01</v>
      </c>
    </row>
    <row r="755" spans="1:10" ht="0.95" customHeight="1" thickTop="1">
      <c r="A755" s="646"/>
      <c r="B755" s="646"/>
      <c r="C755" s="646"/>
      <c r="D755" s="646"/>
      <c r="E755" s="646"/>
      <c r="F755" s="646"/>
      <c r="G755" s="646"/>
      <c r="H755" s="646"/>
      <c r="I755" s="646"/>
      <c r="J755" s="646"/>
    </row>
    <row r="756" spans="1:10" ht="18" customHeight="1">
      <c r="A756" s="628"/>
      <c r="B756" s="629" t="s">
        <v>699</v>
      </c>
      <c r="C756" s="628" t="s">
        <v>700</v>
      </c>
      <c r="D756" s="628" t="s">
        <v>701</v>
      </c>
      <c r="E756" s="713" t="s">
        <v>702</v>
      </c>
      <c r="F756" s="713"/>
      <c r="G756" s="630" t="s">
        <v>703</v>
      </c>
      <c r="H756" s="629" t="s">
        <v>704</v>
      </c>
      <c r="I756" s="629" t="s">
        <v>705</v>
      </c>
      <c r="J756" s="629" t="s">
        <v>77</v>
      </c>
    </row>
    <row r="757" spans="1:10" ht="60" customHeight="1">
      <c r="A757" s="631" t="s">
        <v>706</v>
      </c>
      <c r="B757" s="632" t="s">
        <v>870</v>
      </c>
      <c r="C757" s="631" t="s">
        <v>23</v>
      </c>
      <c r="D757" s="631" t="s">
        <v>871</v>
      </c>
      <c r="E757" s="710" t="s">
        <v>755</v>
      </c>
      <c r="F757" s="710"/>
      <c r="G757" s="634" t="s">
        <v>776</v>
      </c>
      <c r="H757" s="635">
        <v>1</v>
      </c>
      <c r="I757" s="636">
        <v>41.88</v>
      </c>
      <c r="J757" s="636">
        <v>41.88</v>
      </c>
    </row>
    <row r="758" spans="1:10" ht="60" customHeight="1">
      <c r="A758" s="637" t="s">
        <v>710</v>
      </c>
      <c r="B758" s="638" t="s">
        <v>1228</v>
      </c>
      <c r="C758" s="637" t="s">
        <v>23</v>
      </c>
      <c r="D758" s="637" t="s">
        <v>1229</v>
      </c>
      <c r="E758" s="714" t="s">
        <v>755</v>
      </c>
      <c r="F758" s="714"/>
      <c r="G758" s="640" t="s">
        <v>714</v>
      </c>
      <c r="H758" s="641">
        <v>1</v>
      </c>
      <c r="I758" s="642">
        <v>18.59</v>
      </c>
      <c r="J758" s="642">
        <v>18.59</v>
      </c>
    </row>
    <row r="759" spans="1:10" ht="60" customHeight="1">
      <c r="A759" s="637" t="s">
        <v>710</v>
      </c>
      <c r="B759" s="638" t="s">
        <v>1230</v>
      </c>
      <c r="C759" s="637" t="s">
        <v>23</v>
      </c>
      <c r="D759" s="637" t="s">
        <v>1231</v>
      </c>
      <c r="E759" s="714" t="s">
        <v>755</v>
      </c>
      <c r="F759" s="714"/>
      <c r="G759" s="640" t="s">
        <v>714</v>
      </c>
      <c r="H759" s="641">
        <v>1</v>
      </c>
      <c r="I759" s="642">
        <v>3.9</v>
      </c>
      <c r="J759" s="642">
        <v>3.9</v>
      </c>
    </row>
    <row r="760" spans="1:10" ht="60" customHeight="1">
      <c r="A760" s="637" t="s">
        <v>710</v>
      </c>
      <c r="B760" s="638" t="s">
        <v>1232</v>
      </c>
      <c r="C760" s="637" t="s">
        <v>23</v>
      </c>
      <c r="D760" s="637" t="s">
        <v>1233</v>
      </c>
      <c r="E760" s="714" t="s">
        <v>755</v>
      </c>
      <c r="F760" s="714"/>
      <c r="G760" s="640" t="s">
        <v>714</v>
      </c>
      <c r="H760" s="641">
        <v>1</v>
      </c>
      <c r="I760" s="642">
        <v>1.51</v>
      </c>
      <c r="J760" s="642">
        <v>1.51</v>
      </c>
    </row>
    <row r="761" spans="1:10" ht="24" customHeight="1">
      <c r="A761" s="637" t="s">
        <v>710</v>
      </c>
      <c r="B761" s="638" t="s">
        <v>1234</v>
      </c>
      <c r="C761" s="637" t="s">
        <v>23</v>
      </c>
      <c r="D761" s="637" t="s">
        <v>1235</v>
      </c>
      <c r="E761" s="714" t="s">
        <v>713</v>
      </c>
      <c r="F761" s="714"/>
      <c r="G761" s="640" t="s">
        <v>714</v>
      </c>
      <c r="H761" s="641">
        <v>1</v>
      </c>
      <c r="I761" s="642">
        <v>17.88</v>
      </c>
      <c r="J761" s="642">
        <v>17.88</v>
      </c>
    </row>
    <row r="762" spans="1:10" ht="25.5">
      <c r="A762" s="643"/>
      <c r="B762" s="643"/>
      <c r="C762" s="643"/>
      <c r="D762" s="643"/>
      <c r="E762" s="643" t="s">
        <v>717</v>
      </c>
      <c r="F762" s="644">
        <v>14.99</v>
      </c>
      <c r="G762" s="643" t="s">
        <v>718</v>
      </c>
      <c r="H762" s="644">
        <v>0</v>
      </c>
      <c r="I762" s="643" t="s">
        <v>719</v>
      </c>
      <c r="J762" s="644">
        <v>14.99</v>
      </c>
    </row>
    <row r="763" spans="1:10" ht="15.75" thickBot="1">
      <c r="A763" s="643"/>
      <c r="B763" s="643"/>
      <c r="C763" s="643"/>
      <c r="D763" s="643"/>
      <c r="E763" s="643" t="s">
        <v>720</v>
      </c>
      <c r="F763" s="644">
        <v>12.46</v>
      </c>
      <c r="G763" s="643"/>
      <c r="H763" s="712" t="s">
        <v>721</v>
      </c>
      <c r="I763" s="712"/>
      <c r="J763" s="644">
        <v>54.34</v>
      </c>
    </row>
    <row r="764" spans="1:10" ht="0.95" customHeight="1" thickTop="1">
      <c r="A764" s="646"/>
      <c r="B764" s="646"/>
      <c r="C764" s="646"/>
      <c r="D764" s="646"/>
      <c r="E764" s="646"/>
      <c r="F764" s="646"/>
      <c r="G764" s="646"/>
      <c r="H764" s="646"/>
      <c r="I764" s="646"/>
      <c r="J764" s="646"/>
    </row>
    <row r="765" spans="1:10" ht="18" customHeight="1">
      <c r="A765" s="628"/>
      <c r="B765" s="629" t="s">
        <v>699</v>
      </c>
      <c r="C765" s="628" t="s">
        <v>700</v>
      </c>
      <c r="D765" s="628" t="s">
        <v>701</v>
      </c>
      <c r="E765" s="713" t="s">
        <v>702</v>
      </c>
      <c r="F765" s="713"/>
      <c r="G765" s="630" t="s">
        <v>703</v>
      </c>
      <c r="H765" s="629" t="s">
        <v>704</v>
      </c>
      <c r="I765" s="629" t="s">
        <v>705</v>
      </c>
      <c r="J765" s="629" t="s">
        <v>77</v>
      </c>
    </row>
    <row r="766" spans="1:10" ht="60" customHeight="1">
      <c r="A766" s="631" t="s">
        <v>706</v>
      </c>
      <c r="B766" s="632" t="s">
        <v>868</v>
      </c>
      <c r="C766" s="631" t="s">
        <v>23</v>
      </c>
      <c r="D766" s="631" t="s">
        <v>869</v>
      </c>
      <c r="E766" s="710" t="s">
        <v>755</v>
      </c>
      <c r="F766" s="710"/>
      <c r="G766" s="634" t="s">
        <v>367</v>
      </c>
      <c r="H766" s="635">
        <v>1</v>
      </c>
      <c r="I766" s="636">
        <v>267.32</v>
      </c>
      <c r="J766" s="636">
        <v>267.32</v>
      </c>
    </row>
    <row r="767" spans="1:10" ht="60" customHeight="1">
      <c r="A767" s="637" t="s">
        <v>710</v>
      </c>
      <c r="B767" s="638" t="s">
        <v>1228</v>
      </c>
      <c r="C767" s="637" t="s">
        <v>23</v>
      </c>
      <c r="D767" s="637" t="s">
        <v>1229</v>
      </c>
      <c r="E767" s="714" t="s">
        <v>755</v>
      </c>
      <c r="F767" s="714"/>
      <c r="G767" s="640" t="s">
        <v>714</v>
      </c>
      <c r="H767" s="641">
        <v>1</v>
      </c>
      <c r="I767" s="642">
        <v>18.59</v>
      </c>
      <c r="J767" s="642">
        <v>18.59</v>
      </c>
    </row>
    <row r="768" spans="1:10" ht="60" customHeight="1">
      <c r="A768" s="637" t="s">
        <v>710</v>
      </c>
      <c r="B768" s="638" t="s">
        <v>1230</v>
      </c>
      <c r="C768" s="637" t="s">
        <v>23</v>
      </c>
      <c r="D768" s="637" t="s">
        <v>1231</v>
      </c>
      <c r="E768" s="714" t="s">
        <v>755</v>
      </c>
      <c r="F768" s="714"/>
      <c r="G768" s="640" t="s">
        <v>714</v>
      </c>
      <c r="H768" s="641">
        <v>1</v>
      </c>
      <c r="I768" s="642">
        <v>3.9</v>
      </c>
      <c r="J768" s="642">
        <v>3.9</v>
      </c>
    </row>
    <row r="769" spans="1:10" ht="60" customHeight="1">
      <c r="A769" s="637" t="s">
        <v>710</v>
      </c>
      <c r="B769" s="638" t="s">
        <v>1232</v>
      </c>
      <c r="C769" s="637" t="s">
        <v>23</v>
      </c>
      <c r="D769" s="637" t="s">
        <v>1233</v>
      </c>
      <c r="E769" s="714" t="s">
        <v>755</v>
      </c>
      <c r="F769" s="714"/>
      <c r="G769" s="640" t="s">
        <v>714</v>
      </c>
      <c r="H769" s="641">
        <v>1</v>
      </c>
      <c r="I769" s="642">
        <v>1.51</v>
      </c>
      <c r="J769" s="642">
        <v>1.51</v>
      </c>
    </row>
    <row r="770" spans="1:10" ht="60" customHeight="1">
      <c r="A770" s="637" t="s">
        <v>710</v>
      </c>
      <c r="B770" s="638" t="s">
        <v>1236</v>
      </c>
      <c r="C770" s="637" t="s">
        <v>23</v>
      </c>
      <c r="D770" s="637" t="s">
        <v>1237</v>
      </c>
      <c r="E770" s="714" t="s">
        <v>755</v>
      </c>
      <c r="F770" s="714"/>
      <c r="G770" s="640" t="s">
        <v>714</v>
      </c>
      <c r="H770" s="641">
        <v>1</v>
      </c>
      <c r="I770" s="642">
        <v>34.85</v>
      </c>
      <c r="J770" s="642">
        <v>34.85</v>
      </c>
    </row>
    <row r="771" spans="1:10" ht="60" customHeight="1">
      <c r="A771" s="637" t="s">
        <v>710</v>
      </c>
      <c r="B771" s="638" t="s">
        <v>1238</v>
      </c>
      <c r="C771" s="637" t="s">
        <v>23</v>
      </c>
      <c r="D771" s="637" t="s">
        <v>1239</v>
      </c>
      <c r="E771" s="714" t="s">
        <v>755</v>
      </c>
      <c r="F771" s="714"/>
      <c r="G771" s="640" t="s">
        <v>714</v>
      </c>
      <c r="H771" s="641">
        <v>1</v>
      </c>
      <c r="I771" s="642">
        <v>190.59</v>
      </c>
      <c r="J771" s="642">
        <v>190.59</v>
      </c>
    </row>
    <row r="772" spans="1:10" ht="24" customHeight="1">
      <c r="A772" s="637" t="s">
        <v>710</v>
      </c>
      <c r="B772" s="638" t="s">
        <v>1234</v>
      </c>
      <c r="C772" s="637" t="s">
        <v>23</v>
      </c>
      <c r="D772" s="637" t="s">
        <v>1235</v>
      </c>
      <c r="E772" s="714" t="s">
        <v>713</v>
      </c>
      <c r="F772" s="714"/>
      <c r="G772" s="640" t="s">
        <v>714</v>
      </c>
      <c r="H772" s="641">
        <v>1</v>
      </c>
      <c r="I772" s="642">
        <v>17.88</v>
      </c>
      <c r="J772" s="642">
        <v>17.88</v>
      </c>
    </row>
    <row r="773" spans="1:10" ht="25.5">
      <c r="A773" s="643"/>
      <c r="B773" s="643"/>
      <c r="C773" s="643"/>
      <c r="D773" s="643"/>
      <c r="E773" s="643" t="s">
        <v>717</v>
      </c>
      <c r="F773" s="644">
        <v>14.99</v>
      </c>
      <c r="G773" s="643" t="s">
        <v>718</v>
      </c>
      <c r="H773" s="644">
        <v>0</v>
      </c>
      <c r="I773" s="643" t="s">
        <v>719</v>
      </c>
      <c r="J773" s="644">
        <v>14.99</v>
      </c>
    </row>
    <row r="774" spans="1:10" ht="15.75" thickBot="1">
      <c r="A774" s="643"/>
      <c r="B774" s="643"/>
      <c r="C774" s="643"/>
      <c r="D774" s="643"/>
      <c r="E774" s="643" t="s">
        <v>720</v>
      </c>
      <c r="F774" s="644">
        <v>79.58</v>
      </c>
      <c r="G774" s="643"/>
      <c r="H774" s="712" t="s">
        <v>721</v>
      </c>
      <c r="I774" s="712"/>
      <c r="J774" s="644">
        <v>346.9</v>
      </c>
    </row>
    <row r="775" spans="1:10" ht="0.95" customHeight="1" thickTop="1">
      <c r="A775" s="646"/>
      <c r="B775" s="646"/>
      <c r="C775" s="646"/>
      <c r="D775" s="646"/>
      <c r="E775" s="646"/>
      <c r="F775" s="646"/>
      <c r="G775" s="646"/>
      <c r="H775" s="646"/>
      <c r="I775" s="646"/>
      <c r="J775" s="646"/>
    </row>
    <row r="776" spans="1:10" ht="18" customHeight="1">
      <c r="A776" s="628"/>
      <c r="B776" s="629" t="s">
        <v>699</v>
      </c>
      <c r="C776" s="628" t="s">
        <v>700</v>
      </c>
      <c r="D776" s="628" t="s">
        <v>701</v>
      </c>
      <c r="E776" s="713" t="s">
        <v>702</v>
      </c>
      <c r="F776" s="713"/>
      <c r="G776" s="630" t="s">
        <v>703</v>
      </c>
      <c r="H776" s="629" t="s">
        <v>704</v>
      </c>
      <c r="I776" s="629" t="s">
        <v>705</v>
      </c>
      <c r="J776" s="629" t="s">
        <v>77</v>
      </c>
    </row>
    <row r="777" spans="1:10" ht="60" customHeight="1">
      <c r="A777" s="631" t="s">
        <v>706</v>
      </c>
      <c r="B777" s="632" t="s">
        <v>1228</v>
      </c>
      <c r="C777" s="631" t="s">
        <v>23</v>
      </c>
      <c r="D777" s="631" t="s">
        <v>1229</v>
      </c>
      <c r="E777" s="710" t="s">
        <v>755</v>
      </c>
      <c r="F777" s="710"/>
      <c r="G777" s="634" t="s">
        <v>714</v>
      </c>
      <c r="H777" s="635">
        <v>1</v>
      </c>
      <c r="I777" s="636">
        <v>18.59</v>
      </c>
      <c r="J777" s="636">
        <v>18.59</v>
      </c>
    </row>
    <row r="778" spans="1:10" ht="48" customHeight="1">
      <c r="A778" s="647" t="s">
        <v>732</v>
      </c>
      <c r="B778" s="648" t="s">
        <v>1240</v>
      </c>
      <c r="C778" s="647" t="s">
        <v>23</v>
      </c>
      <c r="D778" s="647" t="s">
        <v>1241</v>
      </c>
      <c r="E778" s="711" t="s">
        <v>1084</v>
      </c>
      <c r="F778" s="711"/>
      <c r="G778" s="649" t="s">
        <v>265</v>
      </c>
      <c r="H778" s="650">
        <v>3.43E-5</v>
      </c>
      <c r="I778" s="651">
        <v>454560.47</v>
      </c>
      <c r="J778" s="651">
        <v>15.59</v>
      </c>
    </row>
    <row r="779" spans="1:10" ht="24" customHeight="1">
      <c r="A779" s="647" t="s">
        <v>732</v>
      </c>
      <c r="B779" s="648" t="s">
        <v>1242</v>
      </c>
      <c r="C779" s="647" t="s">
        <v>23</v>
      </c>
      <c r="D779" s="647" t="s">
        <v>1243</v>
      </c>
      <c r="E779" s="711" t="s">
        <v>735</v>
      </c>
      <c r="F779" s="711"/>
      <c r="G779" s="649" t="s">
        <v>265</v>
      </c>
      <c r="H779" s="650">
        <v>3.43E-5</v>
      </c>
      <c r="I779" s="651">
        <v>87599.49</v>
      </c>
      <c r="J779" s="651">
        <v>3</v>
      </c>
    </row>
    <row r="780" spans="1:10" ht="25.5">
      <c r="A780" s="643"/>
      <c r="B780" s="643"/>
      <c r="C780" s="643"/>
      <c r="D780" s="643"/>
      <c r="E780" s="643" t="s">
        <v>717</v>
      </c>
      <c r="F780" s="644">
        <v>0</v>
      </c>
      <c r="G780" s="643" t="s">
        <v>718</v>
      </c>
      <c r="H780" s="644">
        <v>0</v>
      </c>
      <c r="I780" s="643" t="s">
        <v>719</v>
      </c>
      <c r="J780" s="644">
        <v>0</v>
      </c>
    </row>
    <row r="781" spans="1:10" ht="15.75" thickBot="1">
      <c r="A781" s="643"/>
      <c r="B781" s="643"/>
      <c r="C781" s="643"/>
      <c r="D781" s="643"/>
      <c r="E781" s="643" t="s">
        <v>720</v>
      </c>
      <c r="F781" s="644">
        <v>5.53</v>
      </c>
      <c r="G781" s="643"/>
      <c r="H781" s="712" t="s">
        <v>721</v>
      </c>
      <c r="I781" s="712"/>
      <c r="J781" s="644">
        <v>24.12</v>
      </c>
    </row>
    <row r="782" spans="1:10" ht="0.95" customHeight="1" thickTop="1">
      <c r="A782" s="646"/>
      <c r="B782" s="646"/>
      <c r="C782" s="646"/>
      <c r="D782" s="646"/>
      <c r="E782" s="646"/>
      <c r="F782" s="646"/>
      <c r="G782" s="646"/>
      <c r="H782" s="646"/>
      <c r="I782" s="646"/>
      <c r="J782" s="646"/>
    </row>
    <row r="783" spans="1:10" ht="18" customHeight="1">
      <c r="A783" s="628"/>
      <c r="B783" s="629" t="s">
        <v>699</v>
      </c>
      <c r="C783" s="628" t="s">
        <v>700</v>
      </c>
      <c r="D783" s="628" t="s">
        <v>701</v>
      </c>
      <c r="E783" s="713" t="s">
        <v>702</v>
      </c>
      <c r="F783" s="713"/>
      <c r="G783" s="630" t="s">
        <v>703</v>
      </c>
      <c r="H783" s="629" t="s">
        <v>704</v>
      </c>
      <c r="I783" s="629" t="s">
        <v>705</v>
      </c>
      <c r="J783" s="629" t="s">
        <v>77</v>
      </c>
    </row>
    <row r="784" spans="1:10" ht="60" customHeight="1">
      <c r="A784" s="631" t="s">
        <v>706</v>
      </c>
      <c r="B784" s="632" t="s">
        <v>1232</v>
      </c>
      <c r="C784" s="631" t="s">
        <v>23</v>
      </c>
      <c r="D784" s="631" t="s">
        <v>1233</v>
      </c>
      <c r="E784" s="710" t="s">
        <v>755</v>
      </c>
      <c r="F784" s="710"/>
      <c r="G784" s="634" t="s">
        <v>714</v>
      </c>
      <c r="H784" s="635">
        <v>1</v>
      </c>
      <c r="I784" s="636">
        <v>1.51</v>
      </c>
      <c r="J784" s="636">
        <v>1.51</v>
      </c>
    </row>
    <row r="785" spans="1:10" ht="48" customHeight="1">
      <c r="A785" s="647" t="s">
        <v>732</v>
      </c>
      <c r="B785" s="648" t="s">
        <v>1240</v>
      </c>
      <c r="C785" s="647" t="s">
        <v>23</v>
      </c>
      <c r="D785" s="647" t="s">
        <v>1241</v>
      </c>
      <c r="E785" s="711" t="s">
        <v>1084</v>
      </c>
      <c r="F785" s="711"/>
      <c r="G785" s="649" t="s">
        <v>265</v>
      </c>
      <c r="H785" s="650">
        <v>2.7999999999999999E-6</v>
      </c>
      <c r="I785" s="651">
        <v>454560.47</v>
      </c>
      <c r="J785" s="651">
        <v>1.27</v>
      </c>
    </row>
    <row r="786" spans="1:10" ht="24" customHeight="1">
      <c r="A786" s="647" t="s">
        <v>732</v>
      </c>
      <c r="B786" s="648" t="s">
        <v>1242</v>
      </c>
      <c r="C786" s="647" t="s">
        <v>23</v>
      </c>
      <c r="D786" s="647" t="s">
        <v>1243</v>
      </c>
      <c r="E786" s="711" t="s">
        <v>735</v>
      </c>
      <c r="F786" s="711"/>
      <c r="G786" s="649" t="s">
        <v>265</v>
      </c>
      <c r="H786" s="650">
        <v>2.7999999999999999E-6</v>
      </c>
      <c r="I786" s="651">
        <v>87599.49</v>
      </c>
      <c r="J786" s="651">
        <v>0.24</v>
      </c>
    </row>
    <row r="787" spans="1:10" ht="25.5">
      <c r="A787" s="643"/>
      <c r="B787" s="643"/>
      <c r="C787" s="643"/>
      <c r="D787" s="643"/>
      <c r="E787" s="643" t="s">
        <v>717</v>
      </c>
      <c r="F787" s="644">
        <v>0</v>
      </c>
      <c r="G787" s="643" t="s">
        <v>718</v>
      </c>
      <c r="H787" s="644">
        <v>0</v>
      </c>
      <c r="I787" s="643" t="s">
        <v>719</v>
      </c>
      <c r="J787" s="644">
        <v>0</v>
      </c>
    </row>
    <row r="788" spans="1:10" ht="15.75" thickBot="1">
      <c r="A788" s="643"/>
      <c r="B788" s="643"/>
      <c r="C788" s="643"/>
      <c r="D788" s="643"/>
      <c r="E788" s="643" t="s">
        <v>720</v>
      </c>
      <c r="F788" s="644">
        <v>0.44</v>
      </c>
      <c r="G788" s="643"/>
      <c r="H788" s="712" t="s">
        <v>721</v>
      </c>
      <c r="I788" s="712"/>
      <c r="J788" s="644">
        <v>1.95</v>
      </c>
    </row>
    <row r="789" spans="1:10" ht="0.95" customHeight="1" thickTop="1">
      <c r="A789" s="646"/>
      <c r="B789" s="646"/>
      <c r="C789" s="646"/>
      <c r="D789" s="646"/>
      <c r="E789" s="646"/>
      <c r="F789" s="646"/>
      <c r="G789" s="646"/>
      <c r="H789" s="646"/>
      <c r="I789" s="646"/>
      <c r="J789" s="646"/>
    </row>
    <row r="790" spans="1:10" ht="18" customHeight="1">
      <c r="A790" s="628"/>
      <c r="B790" s="629" t="s">
        <v>699</v>
      </c>
      <c r="C790" s="628" t="s">
        <v>700</v>
      </c>
      <c r="D790" s="628" t="s">
        <v>701</v>
      </c>
      <c r="E790" s="713" t="s">
        <v>702</v>
      </c>
      <c r="F790" s="713"/>
      <c r="G790" s="630" t="s">
        <v>703</v>
      </c>
      <c r="H790" s="629" t="s">
        <v>704</v>
      </c>
      <c r="I790" s="629" t="s">
        <v>705</v>
      </c>
      <c r="J790" s="629" t="s">
        <v>77</v>
      </c>
    </row>
    <row r="791" spans="1:10" ht="60" customHeight="1">
      <c r="A791" s="631" t="s">
        <v>706</v>
      </c>
      <c r="B791" s="632" t="s">
        <v>1230</v>
      </c>
      <c r="C791" s="631" t="s">
        <v>23</v>
      </c>
      <c r="D791" s="631" t="s">
        <v>1231</v>
      </c>
      <c r="E791" s="710" t="s">
        <v>755</v>
      </c>
      <c r="F791" s="710"/>
      <c r="G791" s="634" t="s">
        <v>714</v>
      </c>
      <c r="H791" s="635">
        <v>1</v>
      </c>
      <c r="I791" s="636">
        <v>3.9</v>
      </c>
      <c r="J791" s="636">
        <v>3.9</v>
      </c>
    </row>
    <row r="792" spans="1:10" ht="48" customHeight="1">
      <c r="A792" s="647" t="s">
        <v>732</v>
      </c>
      <c r="B792" s="648" t="s">
        <v>1240</v>
      </c>
      <c r="C792" s="647" t="s">
        <v>23</v>
      </c>
      <c r="D792" s="647" t="s">
        <v>1241</v>
      </c>
      <c r="E792" s="711" t="s">
        <v>1084</v>
      </c>
      <c r="F792" s="711"/>
      <c r="G792" s="649" t="s">
        <v>265</v>
      </c>
      <c r="H792" s="650">
        <v>7.1999999999999997E-6</v>
      </c>
      <c r="I792" s="651">
        <v>454560.47</v>
      </c>
      <c r="J792" s="651">
        <v>3.27</v>
      </c>
    </row>
    <row r="793" spans="1:10" ht="24" customHeight="1">
      <c r="A793" s="647" t="s">
        <v>732</v>
      </c>
      <c r="B793" s="648" t="s">
        <v>1242</v>
      </c>
      <c r="C793" s="647" t="s">
        <v>23</v>
      </c>
      <c r="D793" s="647" t="s">
        <v>1243</v>
      </c>
      <c r="E793" s="711" t="s">
        <v>735</v>
      </c>
      <c r="F793" s="711"/>
      <c r="G793" s="649" t="s">
        <v>265</v>
      </c>
      <c r="H793" s="650">
        <v>7.1999999999999997E-6</v>
      </c>
      <c r="I793" s="651">
        <v>87599.49</v>
      </c>
      <c r="J793" s="651">
        <v>0.63</v>
      </c>
    </row>
    <row r="794" spans="1:10" ht="25.5">
      <c r="A794" s="643"/>
      <c r="B794" s="643"/>
      <c r="C794" s="643"/>
      <c r="D794" s="643"/>
      <c r="E794" s="643" t="s">
        <v>717</v>
      </c>
      <c r="F794" s="644">
        <v>0</v>
      </c>
      <c r="G794" s="643" t="s">
        <v>718</v>
      </c>
      <c r="H794" s="644">
        <v>0</v>
      </c>
      <c r="I794" s="643" t="s">
        <v>719</v>
      </c>
      <c r="J794" s="644">
        <v>0</v>
      </c>
    </row>
    <row r="795" spans="1:10" ht="15.75" thickBot="1">
      <c r="A795" s="643"/>
      <c r="B795" s="643"/>
      <c r="C795" s="643"/>
      <c r="D795" s="643"/>
      <c r="E795" s="643" t="s">
        <v>720</v>
      </c>
      <c r="F795" s="644">
        <v>1.1599999999999999</v>
      </c>
      <c r="G795" s="643"/>
      <c r="H795" s="712" t="s">
        <v>721</v>
      </c>
      <c r="I795" s="712"/>
      <c r="J795" s="644">
        <v>5.0599999999999996</v>
      </c>
    </row>
    <row r="796" spans="1:10" ht="0.95" customHeight="1" thickTop="1">
      <c r="A796" s="646"/>
      <c r="B796" s="646"/>
      <c r="C796" s="646"/>
      <c r="D796" s="646"/>
      <c r="E796" s="646"/>
      <c r="F796" s="646"/>
      <c r="G796" s="646"/>
      <c r="H796" s="646"/>
      <c r="I796" s="646"/>
      <c r="J796" s="646"/>
    </row>
    <row r="797" spans="1:10" ht="18" customHeight="1">
      <c r="A797" s="628"/>
      <c r="B797" s="629" t="s">
        <v>699</v>
      </c>
      <c r="C797" s="628" t="s">
        <v>700</v>
      </c>
      <c r="D797" s="628" t="s">
        <v>701</v>
      </c>
      <c r="E797" s="713" t="s">
        <v>702</v>
      </c>
      <c r="F797" s="713"/>
      <c r="G797" s="630" t="s">
        <v>703</v>
      </c>
      <c r="H797" s="629" t="s">
        <v>704</v>
      </c>
      <c r="I797" s="629" t="s">
        <v>705</v>
      </c>
      <c r="J797" s="629" t="s">
        <v>77</v>
      </c>
    </row>
    <row r="798" spans="1:10" ht="60" customHeight="1">
      <c r="A798" s="631" t="s">
        <v>706</v>
      </c>
      <c r="B798" s="632" t="s">
        <v>1236</v>
      </c>
      <c r="C798" s="631" t="s">
        <v>23</v>
      </c>
      <c r="D798" s="631" t="s">
        <v>1237</v>
      </c>
      <c r="E798" s="710" t="s">
        <v>755</v>
      </c>
      <c r="F798" s="710"/>
      <c r="G798" s="634" t="s">
        <v>714</v>
      </c>
      <c r="H798" s="635">
        <v>1</v>
      </c>
      <c r="I798" s="636">
        <v>34.85</v>
      </c>
      <c r="J798" s="636">
        <v>34.85</v>
      </c>
    </row>
    <row r="799" spans="1:10" ht="48" customHeight="1">
      <c r="A799" s="647" t="s">
        <v>732</v>
      </c>
      <c r="B799" s="648" t="s">
        <v>1240</v>
      </c>
      <c r="C799" s="647" t="s">
        <v>23</v>
      </c>
      <c r="D799" s="647" t="s">
        <v>1241</v>
      </c>
      <c r="E799" s="711" t="s">
        <v>1084</v>
      </c>
      <c r="F799" s="711"/>
      <c r="G799" s="649" t="s">
        <v>265</v>
      </c>
      <c r="H799" s="650">
        <v>6.4300000000000004E-5</v>
      </c>
      <c r="I799" s="651">
        <v>454560.47</v>
      </c>
      <c r="J799" s="651">
        <v>29.22</v>
      </c>
    </row>
    <row r="800" spans="1:10" ht="24" customHeight="1">
      <c r="A800" s="647" t="s">
        <v>732</v>
      </c>
      <c r="B800" s="648" t="s">
        <v>1242</v>
      </c>
      <c r="C800" s="647" t="s">
        <v>23</v>
      </c>
      <c r="D800" s="647" t="s">
        <v>1243</v>
      </c>
      <c r="E800" s="711" t="s">
        <v>735</v>
      </c>
      <c r="F800" s="711"/>
      <c r="G800" s="649" t="s">
        <v>265</v>
      </c>
      <c r="H800" s="650">
        <v>6.4300000000000004E-5</v>
      </c>
      <c r="I800" s="651">
        <v>87599.49</v>
      </c>
      <c r="J800" s="651">
        <v>5.63</v>
      </c>
    </row>
    <row r="801" spans="1:10" ht="25.5">
      <c r="A801" s="643"/>
      <c r="B801" s="643"/>
      <c r="C801" s="643"/>
      <c r="D801" s="643"/>
      <c r="E801" s="643" t="s">
        <v>717</v>
      </c>
      <c r="F801" s="644">
        <v>0</v>
      </c>
      <c r="G801" s="643" t="s">
        <v>718</v>
      </c>
      <c r="H801" s="644">
        <v>0</v>
      </c>
      <c r="I801" s="643" t="s">
        <v>719</v>
      </c>
      <c r="J801" s="644">
        <v>0</v>
      </c>
    </row>
    <row r="802" spans="1:10" ht="15.75" thickBot="1">
      <c r="A802" s="643"/>
      <c r="B802" s="643"/>
      <c r="C802" s="643"/>
      <c r="D802" s="643"/>
      <c r="E802" s="643" t="s">
        <v>720</v>
      </c>
      <c r="F802" s="644">
        <v>10.37</v>
      </c>
      <c r="G802" s="643"/>
      <c r="H802" s="712" t="s">
        <v>721</v>
      </c>
      <c r="I802" s="712"/>
      <c r="J802" s="644">
        <v>45.22</v>
      </c>
    </row>
    <row r="803" spans="1:10" ht="0.95" customHeight="1" thickTop="1">
      <c r="A803" s="646"/>
      <c r="B803" s="646"/>
      <c r="C803" s="646"/>
      <c r="D803" s="646"/>
      <c r="E803" s="646"/>
      <c r="F803" s="646"/>
      <c r="G803" s="646"/>
      <c r="H803" s="646"/>
      <c r="I803" s="646"/>
      <c r="J803" s="646"/>
    </row>
    <row r="804" spans="1:10" ht="18" customHeight="1">
      <c r="A804" s="628"/>
      <c r="B804" s="629" t="s">
        <v>699</v>
      </c>
      <c r="C804" s="628" t="s">
        <v>700</v>
      </c>
      <c r="D804" s="628" t="s">
        <v>701</v>
      </c>
      <c r="E804" s="713" t="s">
        <v>702</v>
      </c>
      <c r="F804" s="713"/>
      <c r="G804" s="630" t="s">
        <v>703</v>
      </c>
      <c r="H804" s="629" t="s">
        <v>704</v>
      </c>
      <c r="I804" s="629" t="s">
        <v>705</v>
      </c>
      <c r="J804" s="629" t="s">
        <v>77</v>
      </c>
    </row>
    <row r="805" spans="1:10" ht="60" customHeight="1">
      <c r="A805" s="631" t="s">
        <v>706</v>
      </c>
      <c r="B805" s="632" t="s">
        <v>1238</v>
      </c>
      <c r="C805" s="631" t="s">
        <v>23</v>
      </c>
      <c r="D805" s="631" t="s">
        <v>1239</v>
      </c>
      <c r="E805" s="710" t="s">
        <v>755</v>
      </c>
      <c r="F805" s="710"/>
      <c r="G805" s="634" t="s">
        <v>714</v>
      </c>
      <c r="H805" s="635">
        <v>1</v>
      </c>
      <c r="I805" s="636">
        <v>190.59</v>
      </c>
      <c r="J805" s="636">
        <v>190.59</v>
      </c>
    </row>
    <row r="806" spans="1:10" ht="24" customHeight="1">
      <c r="A806" s="647" t="s">
        <v>732</v>
      </c>
      <c r="B806" s="648" t="s">
        <v>1226</v>
      </c>
      <c r="C806" s="647" t="s">
        <v>23</v>
      </c>
      <c r="D806" s="647" t="s">
        <v>1227</v>
      </c>
      <c r="E806" s="711" t="s">
        <v>735</v>
      </c>
      <c r="F806" s="711"/>
      <c r="G806" s="649" t="s">
        <v>1030</v>
      </c>
      <c r="H806" s="650">
        <v>46.15</v>
      </c>
      <c r="I806" s="651">
        <v>4.13</v>
      </c>
      <c r="J806" s="651">
        <v>190.59</v>
      </c>
    </row>
    <row r="807" spans="1:10" ht="25.5">
      <c r="A807" s="643"/>
      <c r="B807" s="643"/>
      <c r="C807" s="643"/>
      <c r="D807" s="643"/>
      <c r="E807" s="643" t="s">
        <v>717</v>
      </c>
      <c r="F807" s="644">
        <v>0</v>
      </c>
      <c r="G807" s="643" t="s">
        <v>718</v>
      </c>
      <c r="H807" s="644">
        <v>0</v>
      </c>
      <c r="I807" s="643" t="s">
        <v>719</v>
      </c>
      <c r="J807" s="644">
        <v>0</v>
      </c>
    </row>
    <row r="808" spans="1:10" ht="15.75" thickBot="1">
      <c r="A808" s="643"/>
      <c r="B808" s="643"/>
      <c r="C808" s="643"/>
      <c r="D808" s="643"/>
      <c r="E808" s="643" t="s">
        <v>720</v>
      </c>
      <c r="F808" s="644">
        <v>56.73</v>
      </c>
      <c r="G808" s="643"/>
      <c r="H808" s="712" t="s">
        <v>721</v>
      </c>
      <c r="I808" s="712"/>
      <c r="J808" s="644">
        <v>247.32</v>
      </c>
    </row>
    <row r="809" spans="1:10" ht="0.95" customHeight="1" thickTop="1">
      <c r="A809" s="646"/>
      <c r="B809" s="646"/>
      <c r="C809" s="646"/>
      <c r="D809" s="646"/>
      <c r="E809" s="646"/>
      <c r="F809" s="646"/>
      <c r="G809" s="646"/>
      <c r="H809" s="646"/>
      <c r="I809" s="646"/>
      <c r="J809" s="646"/>
    </row>
    <row r="810" spans="1:10" ht="18" customHeight="1">
      <c r="A810" s="628"/>
      <c r="B810" s="629" t="s">
        <v>699</v>
      </c>
      <c r="C810" s="628" t="s">
        <v>700</v>
      </c>
      <c r="D810" s="628" t="s">
        <v>701</v>
      </c>
      <c r="E810" s="713" t="s">
        <v>702</v>
      </c>
      <c r="F810" s="713"/>
      <c r="G810" s="630" t="s">
        <v>703</v>
      </c>
      <c r="H810" s="629" t="s">
        <v>704</v>
      </c>
      <c r="I810" s="629" t="s">
        <v>705</v>
      </c>
      <c r="J810" s="629" t="s">
        <v>77</v>
      </c>
    </row>
    <row r="811" spans="1:10" ht="60" customHeight="1">
      <c r="A811" s="631" t="s">
        <v>706</v>
      </c>
      <c r="B811" s="632" t="s">
        <v>772</v>
      </c>
      <c r="C811" s="631" t="s">
        <v>23</v>
      </c>
      <c r="D811" s="631" t="s">
        <v>773</v>
      </c>
      <c r="E811" s="710" t="s">
        <v>755</v>
      </c>
      <c r="F811" s="710"/>
      <c r="G811" s="634" t="s">
        <v>367</v>
      </c>
      <c r="H811" s="635">
        <v>1</v>
      </c>
      <c r="I811" s="636">
        <v>306.26</v>
      </c>
      <c r="J811" s="636">
        <v>306.26</v>
      </c>
    </row>
    <row r="812" spans="1:10" ht="60" customHeight="1">
      <c r="A812" s="637" t="s">
        <v>710</v>
      </c>
      <c r="B812" s="638" t="s">
        <v>1244</v>
      </c>
      <c r="C812" s="637" t="s">
        <v>23</v>
      </c>
      <c r="D812" s="637" t="s">
        <v>1245</v>
      </c>
      <c r="E812" s="714" t="s">
        <v>755</v>
      </c>
      <c r="F812" s="714"/>
      <c r="G812" s="640" t="s">
        <v>714</v>
      </c>
      <c r="H812" s="641">
        <v>1</v>
      </c>
      <c r="I812" s="642">
        <v>25.42</v>
      </c>
      <c r="J812" s="642">
        <v>25.42</v>
      </c>
    </row>
    <row r="813" spans="1:10" ht="60" customHeight="1">
      <c r="A813" s="637" t="s">
        <v>710</v>
      </c>
      <c r="B813" s="638" t="s">
        <v>1246</v>
      </c>
      <c r="C813" s="637" t="s">
        <v>23</v>
      </c>
      <c r="D813" s="637" t="s">
        <v>1247</v>
      </c>
      <c r="E813" s="714" t="s">
        <v>755</v>
      </c>
      <c r="F813" s="714"/>
      <c r="G813" s="640" t="s">
        <v>714</v>
      </c>
      <c r="H813" s="641">
        <v>1</v>
      </c>
      <c r="I813" s="642">
        <v>5.33</v>
      </c>
      <c r="J813" s="642">
        <v>5.33</v>
      </c>
    </row>
    <row r="814" spans="1:10" ht="60" customHeight="1">
      <c r="A814" s="637" t="s">
        <v>710</v>
      </c>
      <c r="B814" s="638" t="s">
        <v>1248</v>
      </c>
      <c r="C814" s="637" t="s">
        <v>23</v>
      </c>
      <c r="D814" s="637" t="s">
        <v>1249</v>
      </c>
      <c r="E814" s="714" t="s">
        <v>755</v>
      </c>
      <c r="F814" s="714"/>
      <c r="G814" s="640" t="s">
        <v>714</v>
      </c>
      <c r="H814" s="641">
        <v>1</v>
      </c>
      <c r="I814" s="642">
        <v>2.0699999999999998</v>
      </c>
      <c r="J814" s="642">
        <v>2.0699999999999998</v>
      </c>
    </row>
    <row r="815" spans="1:10" ht="60" customHeight="1">
      <c r="A815" s="637" t="s">
        <v>710</v>
      </c>
      <c r="B815" s="638" t="s">
        <v>1250</v>
      </c>
      <c r="C815" s="637" t="s">
        <v>23</v>
      </c>
      <c r="D815" s="637" t="s">
        <v>1251</v>
      </c>
      <c r="E815" s="714" t="s">
        <v>755</v>
      </c>
      <c r="F815" s="714"/>
      <c r="G815" s="640" t="s">
        <v>714</v>
      </c>
      <c r="H815" s="641">
        <v>1</v>
      </c>
      <c r="I815" s="642">
        <v>47.66</v>
      </c>
      <c r="J815" s="642">
        <v>47.66</v>
      </c>
    </row>
    <row r="816" spans="1:10" ht="60" customHeight="1">
      <c r="A816" s="637" t="s">
        <v>710</v>
      </c>
      <c r="B816" s="638" t="s">
        <v>1252</v>
      </c>
      <c r="C816" s="637" t="s">
        <v>23</v>
      </c>
      <c r="D816" s="637" t="s">
        <v>1253</v>
      </c>
      <c r="E816" s="714" t="s">
        <v>755</v>
      </c>
      <c r="F816" s="714"/>
      <c r="G816" s="640" t="s">
        <v>714</v>
      </c>
      <c r="H816" s="641">
        <v>1</v>
      </c>
      <c r="I816" s="642">
        <v>207.9</v>
      </c>
      <c r="J816" s="642">
        <v>207.9</v>
      </c>
    </row>
    <row r="817" spans="1:10" ht="24" customHeight="1">
      <c r="A817" s="637" t="s">
        <v>710</v>
      </c>
      <c r="B817" s="638" t="s">
        <v>1234</v>
      </c>
      <c r="C817" s="637" t="s">
        <v>23</v>
      </c>
      <c r="D817" s="637" t="s">
        <v>1235</v>
      </c>
      <c r="E817" s="714" t="s">
        <v>713</v>
      </c>
      <c r="F817" s="714"/>
      <c r="G817" s="640" t="s">
        <v>714</v>
      </c>
      <c r="H817" s="641">
        <v>1</v>
      </c>
      <c r="I817" s="642">
        <v>17.88</v>
      </c>
      <c r="J817" s="642">
        <v>17.88</v>
      </c>
    </row>
    <row r="818" spans="1:10" ht="25.5">
      <c r="A818" s="643"/>
      <c r="B818" s="643"/>
      <c r="C818" s="643"/>
      <c r="D818" s="643"/>
      <c r="E818" s="643" t="s">
        <v>717</v>
      </c>
      <c r="F818" s="644">
        <v>14.99</v>
      </c>
      <c r="G818" s="643" t="s">
        <v>718</v>
      </c>
      <c r="H818" s="644">
        <v>0</v>
      </c>
      <c r="I818" s="643" t="s">
        <v>719</v>
      </c>
      <c r="J818" s="644">
        <v>14.99</v>
      </c>
    </row>
    <row r="819" spans="1:10" ht="15.75" thickBot="1">
      <c r="A819" s="643"/>
      <c r="B819" s="643"/>
      <c r="C819" s="643"/>
      <c r="D819" s="643"/>
      <c r="E819" s="643" t="s">
        <v>720</v>
      </c>
      <c r="F819" s="644">
        <v>91.17</v>
      </c>
      <c r="G819" s="643"/>
      <c r="H819" s="712" t="s">
        <v>721</v>
      </c>
      <c r="I819" s="712"/>
      <c r="J819" s="644">
        <v>397.43</v>
      </c>
    </row>
    <row r="820" spans="1:10" ht="0.95" customHeight="1" thickTop="1">
      <c r="A820" s="646"/>
      <c r="B820" s="646"/>
      <c r="C820" s="646"/>
      <c r="D820" s="646"/>
      <c r="E820" s="646"/>
      <c r="F820" s="646"/>
      <c r="G820" s="646"/>
      <c r="H820" s="646"/>
      <c r="I820" s="646"/>
      <c r="J820" s="646"/>
    </row>
    <row r="821" spans="1:10" ht="18" customHeight="1">
      <c r="A821" s="628"/>
      <c r="B821" s="629" t="s">
        <v>699</v>
      </c>
      <c r="C821" s="628" t="s">
        <v>700</v>
      </c>
      <c r="D821" s="628" t="s">
        <v>701</v>
      </c>
      <c r="E821" s="713" t="s">
        <v>702</v>
      </c>
      <c r="F821" s="713"/>
      <c r="G821" s="630" t="s">
        <v>703</v>
      </c>
      <c r="H821" s="629" t="s">
        <v>704</v>
      </c>
      <c r="I821" s="629" t="s">
        <v>705</v>
      </c>
      <c r="J821" s="629" t="s">
        <v>77</v>
      </c>
    </row>
    <row r="822" spans="1:10" ht="60" customHeight="1">
      <c r="A822" s="631" t="s">
        <v>706</v>
      </c>
      <c r="B822" s="632" t="s">
        <v>1244</v>
      </c>
      <c r="C822" s="631" t="s">
        <v>23</v>
      </c>
      <c r="D822" s="631" t="s">
        <v>1245</v>
      </c>
      <c r="E822" s="710" t="s">
        <v>755</v>
      </c>
      <c r="F822" s="710"/>
      <c r="G822" s="634" t="s">
        <v>714</v>
      </c>
      <c r="H822" s="635">
        <v>1</v>
      </c>
      <c r="I822" s="636">
        <v>25.42</v>
      </c>
      <c r="J822" s="636">
        <v>25.42</v>
      </c>
    </row>
    <row r="823" spans="1:10" ht="48" customHeight="1">
      <c r="A823" s="647" t="s">
        <v>732</v>
      </c>
      <c r="B823" s="648" t="s">
        <v>1254</v>
      </c>
      <c r="C823" s="647" t="s">
        <v>23</v>
      </c>
      <c r="D823" s="647" t="s">
        <v>1255</v>
      </c>
      <c r="E823" s="711" t="s">
        <v>1084</v>
      </c>
      <c r="F823" s="711"/>
      <c r="G823" s="649" t="s">
        <v>265</v>
      </c>
      <c r="H823" s="650">
        <v>3.43E-5</v>
      </c>
      <c r="I823" s="651">
        <v>633657.31000000006</v>
      </c>
      <c r="J823" s="651">
        <v>21.73</v>
      </c>
    </row>
    <row r="824" spans="1:10" ht="24" customHeight="1">
      <c r="A824" s="647" t="s">
        <v>732</v>
      </c>
      <c r="B824" s="648" t="s">
        <v>1256</v>
      </c>
      <c r="C824" s="647" t="s">
        <v>23</v>
      </c>
      <c r="D824" s="647" t="s">
        <v>1257</v>
      </c>
      <c r="E824" s="711" t="s">
        <v>735</v>
      </c>
      <c r="F824" s="711"/>
      <c r="G824" s="649" t="s">
        <v>265</v>
      </c>
      <c r="H824" s="650">
        <v>3.43E-5</v>
      </c>
      <c r="I824" s="651">
        <v>107774.24</v>
      </c>
      <c r="J824" s="651">
        <v>3.69</v>
      </c>
    </row>
    <row r="825" spans="1:10" ht="25.5">
      <c r="A825" s="643"/>
      <c r="B825" s="643"/>
      <c r="C825" s="643"/>
      <c r="D825" s="643"/>
      <c r="E825" s="643" t="s">
        <v>717</v>
      </c>
      <c r="F825" s="644">
        <v>0</v>
      </c>
      <c r="G825" s="643" t="s">
        <v>718</v>
      </c>
      <c r="H825" s="644">
        <v>0</v>
      </c>
      <c r="I825" s="643" t="s">
        <v>719</v>
      </c>
      <c r="J825" s="644">
        <v>0</v>
      </c>
    </row>
    <row r="826" spans="1:10" ht="15.75" thickBot="1">
      <c r="A826" s="643"/>
      <c r="B826" s="643"/>
      <c r="C826" s="643"/>
      <c r="D826" s="643"/>
      <c r="E826" s="643" t="s">
        <v>720</v>
      </c>
      <c r="F826" s="644">
        <v>7.56</v>
      </c>
      <c r="G826" s="643"/>
      <c r="H826" s="712" t="s">
        <v>721</v>
      </c>
      <c r="I826" s="712"/>
      <c r="J826" s="644">
        <v>32.979999999999997</v>
      </c>
    </row>
    <row r="827" spans="1:10" ht="0.95" customHeight="1" thickTop="1">
      <c r="A827" s="646"/>
      <c r="B827" s="646"/>
      <c r="C827" s="646"/>
      <c r="D827" s="646"/>
      <c r="E827" s="646"/>
      <c r="F827" s="646"/>
      <c r="G827" s="646"/>
      <c r="H827" s="646"/>
      <c r="I827" s="646"/>
      <c r="J827" s="646"/>
    </row>
    <row r="828" spans="1:10" ht="18" customHeight="1">
      <c r="A828" s="628"/>
      <c r="B828" s="629" t="s">
        <v>699</v>
      </c>
      <c r="C828" s="628" t="s">
        <v>700</v>
      </c>
      <c r="D828" s="628" t="s">
        <v>701</v>
      </c>
      <c r="E828" s="713" t="s">
        <v>702</v>
      </c>
      <c r="F828" s="713"/>
      <c r="G828" s="630" t="s">
        <v>703</v>
      </c>
      <c r="H828" s="629" t="s">
        <v>704</v>
      </c>
      <c r="I828" s="629" t="s">
        <v>705</v>
      </c>
      <c r="J828" s="629" t="s">
        <v>77</v>
      </c>
    </row>
    <row r="829" spans="1:10" ht="60" customHeight="1">
      <c r="A829" s="631" t="s">
        <v>706</v>
      </c>
      <c r="B829" s="632" t="s">
        <v>1248</v>
      </c>
      <c r="C829" s="631" t="s">
        <v>23</v>
      </c>
      <c r="D829" s="631" t="s">
        <v>1249</v>
      </c>
      <c r="E829" s="710" t="s">
        <v>755</v>
      </c>
      <c r="F829" s="710"/>
      <c r="G829" s="634" t="s">
        <v>714</v>
      </c>
      <c r="H829" s="635">
        <v>1</v>
      </c>
      <c r="I829" s="636">
        <v>2.0699999999999998</v>
      </c>
      <c r="J829" s="636">
        <v>2.0699999999999998</v>
      </c>
    </row>
    <row r="830" spans="1:10" ht="48" customHeight="1">
      <c r="A830" s="647" t="s">
        <v>732</v>
      </c>
      <c r="B830" s="648" t="s">
        <v>1254</v>
      </c>
      <c r="C830" s="647" t="s">
        <v>23</v>
      </c>
      <c r="D830" s="647" t="s">
        <v>1255</v>
      </c>
      <c r="E830" s="711" t="s">
        <v>1084</v>
      </c>
      <c r="F830" s="711"/>
      <c r="G830" s="649" t="s">
        <v>265</v>
      </c>
      <c r="H830" s="650">
        <v>2.7999999999999999E-6</v>
      </c>
      <c r="I830" s="651">
        <v>633657.31000000006</v>
      </c>
      <c r="J830" s="651">
        <v>1.77</v>
      </c>
    </row>
    <row r="831" spans="1:10" ht="24" customHeight="1">
      <c r="A831" s="647" t="s">
        <v>732</v>
      </c>
      <c r="B831" s="648" t="s">
        <v>1256</v>
      </c>
      <c r="C831" s="647" t="s">
        <v>23</v>
      </c>
      <c r="D831" s="647" t="s">
        <v>1257</v>
      </c>
      <c r="E831" s="711" t="s">
        <v>735</v>
      </c>
      <c r="F831" s="711"/>
      <c r="G831" s="649" t="s">
        <v>265</v>
      </c>
      <c r="H831" s="650">
        <v>2.7999999999999999E-6</v>
      </c>
      <c r="I831" s="651">
        <v>107774.24</v>
      </c>
      <c r="J831" s="651">
        <v>0.3</v>
      </c>
    </row>
    <row r="832" spans="1:10" ht="25.5">
      <c r="A832" s="643"/>
      <c r="B832" s="643"/>
      <c r="C832" s="643"/>
      <c r="D832" s="643"/>
      <c r="E832" s="643" t="s">
        <v>717</v>
      </c>
      <c r="F832" s="644">
        <v>0</v>
      </c>
      <c r="G832" s="643" t="s">
        <v>718</v>
      </c>
      <c r="H832" s="644">
        <v>0</v>
      </c>
      <c r="I832" s="643" t="s">
        <v>719</v>
      </c>
      <c r="J832" s="644">
        <v>0</v>
      </c>
    </row>
    <row r="833" spans="1:10" ht="15.75" thickBot="1">
      <c r="A833" s="643"/>
      <c r="B833" s="643"/>
      <c r="C833" s="643"/>
      <c r="D833" s="643"/>
      <c r="E833" s="643" t="s">
        <v>720</v>
      </c>
      <c r="F833" s="644">
        <v>0.61</v>
      </c>
      <c r="G833" s="643"/>
      <c r="H833" s="712" t="s">
        <v>721</v>
      </c>
      <c r="I833" s="712"/>
      <c r="J833" s="644">
        <v>2.68</v>
      </c>
    </row>
    <row r="834" spans="1:10" ht="0.95" customHeight="1" thickTop="1">
      <c r="A834" s="646"/>
      <c r="B834" s="646"/>
      <c r="C834" s="646"/>
      <c r="D834" s="646"/>
      <c r="E834" s="646"/>
      <c r="F834" s="646"/>
      <c r="G834" s="646"/>
      <c r="H834" s="646"/>
      <c r="I834" s="646"/>
      <c r="J834" s="646"/>
    </row>
    <row r="835" spans="1:10" ht="18" customHeight="1">
      <c r="A835" s="628"/>
      <c r="B835" s="629" t="s">
        <v>699</v>
      </c>
      <c r="C835" s="628" t="s">
        <v>700</v>
      </c>
      <c r="D835" s="628" t="s">
        <v>701</v>
      </c>
      <c r="E835" s="713" t="s">
        <v>702</v>
      </c>
      <c r="F835" s="713"/>
      <c r="G835" s="630" t="s">
        <v>703</v>
      </c>
      <c r="H835" s="629" t="s">
        <v>704</v>
      </c>
      <c r="I835" s="629" t="s">
        <v>705</v>
      </c>
      <c r="J835" s="629" t="s">
        <v>77</v>
      </c>
    </row>
    <row r="836" spans="1:10" ht="60" customHeight="1">
      <c r="A836" s="631" t="s">
        <v>706</v>
      </c>
      <c r="B836" s="632" t="s">
        <v>1246</v>
      </c>
      <c r="C836" s="631" t="s">
        <v>23</v>
      </c>
      <c r="D836" s="631" t="s">
        <v>1247</v>
      </c>
      <c r="E836" s="710" t="s">
        <v>755</v>
      </c>
      <c r="F836" s="710"/>
      <c r="G836" s="634" t="s">
        <v>714</v>
      </c>
      <c r="H836" s="635">
        <v>1</v>
      </c>
      <c r="I836" s="636">
        <v>5.33</v>
      </c>
      <c r="J836" s="636">
        <v>5.33</v>
      </c>
    </row>
    <row r="837" spans="1:10" ht="48" customHeight="1">
      <c r="A837" s="647" t="s">
        <v>732</v>
      </c>
      <c r="B837" s="648" t="s">
        <v>1254</v>
      </c>
      <c r="C837" s="647" t="s">
        <v>23</v>
      </c>
      <c r="D837" s="647" t="s">
        <v>1255</v>
      </c>
      <c r="E837" s="711" t="s">
        <v>1084</v>
      </c>
      <c r="F837" s="711"/>
      <c r="G837" s="649" t="s">
        <v>265</v>
      </c>
      <c r="H837" s="650">
        <v>7.1999999999999997E-6</v>
      </c>
      <c r="I837" s="651">
        <v>633657.31000000006</v>
      </c>
      <c r="J837" s="651">
        <v>4.5599999999999996</v>
      </c>
    </row>
    <row r="838" spans="1:10" ht="24" customHeight="1">
      <c r="A838" s="647" t="s">
        <v>732</v>
      </c>
      <c r="B838" s="648" t="s">
        <v>1256</v>
      </c>
      <c r="C838" s="647" t="s">
        <v>23</v>
      </c>
      <c r="D838" s="647" t="s">
        <v>1257</v>
      </c>
      <c r="E838" s="711" t="s">
        <v>735</v>
      </c>
      <c r="F838" s="711"/>
      <c r="G838" s="649" t="s">
        <v>265</v>
      </c>
      <c r="H838" s="650">
        <v>7.1999999999999997E-6</v>
      </c>
      <c r="I838" s="651">
        <v>107774.24</v>
      </c>
      <c r="J838" s="651">
        <v>0.77</v>
      </c>
    </row>
    <row r="839" spans="1:10" ht="25.5">
      <c r="A839" s="643"/>
      <c r="B839" s="643"/>
      <c r="C839" s="643"/>
      <c r="D839" s="643"/>
      <c r="E839" s="643" t="s">
        <v>717</v>
      </c>
      <c r="F839" s="644">
        <v>0</v>
      </c>
      <c r="G839" s="643" t="s">
        <v>718</v>
      </c>
      <c r="H839" s="644">
        <v>0</v>
      </c>
      <c r="I839" s="643" t="s">
        <v>719</v>
      </c>
      <c r="J839" s="644">
        <v>0</v>
      </c>
    </row>
    <row r="840" spans="1:10" ht="15.75" thickBot="1">
      <c r="A840" s="643"/>
      <c r="B840" s="643"/>
      <c r="C840" s="643"/>
      <c r="D840" s="643"/>
      <c r="E840" s="643" t="s">
        <v>720</v>
      </c>
      <c r="F840" s="644">
        <v>1.58</v>
      </c>
      <c r="G840" s="643"/>
      <c r="H840" s="712" t="s">
        <v>721</v>
      </c>
      <c r="I840" s="712"/>
      <c r="J840" s="644">
        <v>6.91</v>
      </c>
    </row>
    <row r="841" spans="1:10" ht="0.95" customHeight="1" thickTop="1">
      <c r="A841" s="646"/>
      <c r="B841" s="646"/>
      <c r="C841" s="646"/>
      <c r="D841" s="646"/>
      <c r="E841" s="646"/>
      <c r="F841" s="646"/>
      <c r="G841" s="646"/>
      <c r="H841" s="646"/>
      <c r="I841" s="646"/>
      <c r="J841" s="646"/>
    </row>
    <row r="842" spans="1:10" ht="18" customHeight="1">
      <c r="A842" s="628"/>
      <c r="B842" s="629" t="s">
        <v>699</v>
      </c>
      <c r="C842" s="628" t="s">
        <v>700</v>
      </c>
      <c r="D842" s="628" t="s">
        <v>701</v>
      </c>
      <c r="E842" s="713" t="s">
        <v>702</v>
      </c>
      <c r="F842" s="713"/>
      <c r="G842" s="630" t="s">
        <v>703</v>
      </c>
      <c r="H842" s="629" t="s">
        <v>704</v>
      </c>
      <c r="I842" s="629" t="s">
        <v>705</v>
      </c>
      <c r="J842" s="629" t="s">
        <v>77</v>
      </c>
    </row>
    <row r="843" spans="1:10" ht="60" customHeight="1">
      <c r="A843" s="631" t="s">
        <v>706</v>
      </c>
      <c r="B843" s="632" t="s">
        <v>1250</v>
      </c>
      <c r="C843" s="631" t="s">
        <v>23</v>
      </c>
      <c r="D843" s="631" t="s">
        <v>1251</v>
      </c>
      <c r="E843" s="710" t="s">
        <v>755</v>
      </c>
      <c r="F843" s="710"/>
      <c r="G843" s="634" t="s">
        <v>714</v>
      </c>
      <c r="H843" s="635">
        <v>1</v>
      </c>
      <c r="I843" s="636">
        <v>47.66</v>
      </c>
      <c r="J843" s="636">
        <v>47.66</v>
      </c>
    </row>
    <row r="844" spans="1:10" ht="48" customHeight="1">
      <c r="A844" s="647" t="s">
        <v>732</v>
      </c>
      <c r="B844" s="648" t="s">
        <v>1254</v>
      </c>
      <c r="C844" s="647" t="s">
        <v>23</v>
      </c>
      <c r="D844" s="647" t="s">
        <v>1255</v>
      </c>
      <c r="E844" s="711" t="s">
        <v>1084</v>
      </c>
      <c r="F844" s="711"/>
      <c r="G844" s="649" t="s">
        <v>265</v>
      </c>
      <c r="H844" s="650">
        <v>6.4300000000000004E-5</v>
      </c>
      <c r="I844" s="651">
        <v>633657.31000000006</v>
      </c>
      <c r="J844" s="651">
        <v>40.74</v>
      </c>
    </row>
    <row r="845" spans="1:10" ht="24" customHeight="1">
      <c r="A845" s="647" t="s">
        <v>732</v>
      </c>
      <c r="B845" s="648" t="s">
        <v>1256</v>
      </c>
      <c r="C845" s="647" t="s">
        <v>23</v>
      </c>
      <c r="D845" s="647" t="s">
        <v>1257</v>
      </c>
      <c r="E845" s="711" t="s">
        <v>735</v>
      </c>
      <c r="F845" s="711"/>
      <c r="G845" s="649" t="s">
        <v>265</v>
      </c>
      <c r="H845" s="650">
        <v>6.4300000000000004E-5</v>
      </c>
      <c r="I845" s="651">
        <v>107774.24</v>
      </c>
      <c r="J845" s="651">
        <v>6.92</v>
      </c>
    </row>
    <row r="846" spans="1:10" ht="25.5">
      <c r="A846" s="643"/>
      <c r="B846" s="643"/>
      <c r="C846" s="643"/>
      <c r="D846" s="643"/>
      <c r="E846" s="643" t="s">
        <v>717</v>
      </c>
      <c r="F846" s="644">
        <v>0</v>
      </c>
      <c r="G846" s="643" t="s">
        <v>718</v>
      </c>
      <c r="H846" s="644">
        <v>0</v>
      </c>
      <c r="I846" s="643" t="s">
        <v>719</v>
      </c>
      <c r="J846" s="644">
        <v>0</v>
      </c>
    </row>
    <row r="847" spans="1:10" ht="15.75" thickBot="1">
      <c r="A847" s="643"/>
      <c r="B847" s="643"/>
      <c r="C847" s="643"/>
      <c r="D847" s="643"/>
      <c r="E847" s="643" t="s">
        <v>720</v>
      </c>
      <c r="F847" s="644">
        <v>14.18</v>
      </c>
      <c r="G847" s="643"/>
      <c r="H847" s="712" t="s">
        <v>721</v>
      </c>
      <c r="I847" s="712"/>
      <c r="J847" s="644">
        <v>61.84</v>
      </c>
    </row>
    <row r="848" spans="1:10" ht="0.95" customHeight="1" thickTop="1">
      <c r="A848" s="646"/>
      <c r="B848" s="646"/>
      <c r="C848" s="646"/>
      <c r="D848" s="646"/>
      <c r="E848" s="646"/>
      <c r="F848" s="646"/>
      <c r="G848" s="646"/>
      <c r="H848" s="646"/>
      <c r="I848" s="646"/>
      <c r="J848" s="646"/>
    </row>
    <row r="849" spans="1:10" ht="18" customHeight="1">
      <c r="A849" s="628"/>
      <c r="B849" s="629" t="s">
        <v>699</v>
      </c>
      <c r="C849" s="628" t="s">
        <v>700</v>
      </c>
      <c r="D849" s="628" t="s">
        <v>701</v>
      </c>
      <c r="E849" s="713" t="s">
        <v>702</v>
      </c>
      <c r="F849" s="713"/>
      <c r="G849" s="630" t="s">
        <v>703</v>
      </c>
      <c r="H849" s="629" t="s">
        <v>704</v>
      </c>
      <c r="I849" s="629" t="s">
        <v>705</v>
      </c>
      <c r="J849" s="629" t="s">
        <v>77</v>
      </c>
    </row>
    <row r="850" spans="1:10" ht="60" customHeight="1">
      <c r="A850" s="631" t="s">
        <v>706</v>
      </c>
      <c r="B850" s="632" t="s">
        <v>1252</v>
      </c>
      <c r="C850" s="631" t="s">
        <v>23</v>
      </c>
      <c r="D850" s="631" t="s">
        <v>1253</v>
      </c>
      <c r="E850" s="710" t="s">
        <v>755</v>
      </c>
      <c r="F850" s="710"/>
      <c r="G850" s="634" t="s">
        <v>714</v>
      </c>
      <c r="H850" s="635">
        <v>1</v>
      </c>
      <c r="I850" s="636">
        <v>207.9</v>
      </c>
      <c r="J850" s="636">
        <v>207.9</v>
      </c>
    </row>
    <row r="851" spans="1:10" ht="24" customHeight="1">
      <c r="A851" s="647" t="s">
        <v>732</v>
      </c>
      <c r="B851" s="648" t="s">
        <v>1226</v>
      </c>
      <c r="C851" s="647" t="s">
        <v>23</v>
      </c>
      <c r="D851" s="647" t="s">
        <v>1227</v>
      </c>
      <c r="E851" s="711" t="s">
        <v>735</v>
      </c>
      <c r="F851" s="711"/>
      <c r="G851" s="649" t="s">
        <v>1030</v>
      </c>
      <c r="H851" s="650">
        <v>50.34</v>
      </c>
      <c r="I851" s="651">
        <v>4.13</v>
      </c>
      <c r="J851" s="651">
        <v>207.9</v>
      </c>
    </row>
    <row r="852" spans="1:10" ht="25.5">
      <c r="A852" s="643"/>
      <c r="B852" s="643"/>
      <c r="C852" s="643"/>
      <c r="D852" s="643"/>
      <c r="E852" s="643" t="s">
        <v>717</v>
      </c>
      <c r="F852" s="644">
        <v>0</v>
      </c>
      <c r="G852" s="643" t="s">
        <v>718</v>
      </c>
      <c r="H852" s="644">
        <v>0</v>
      </c>
      <c r="I852" s="643" t="s">
        <v>719</v>
      </c>
      <c r="J852" s="644">
        <v>0</v>
      </c>
    </row>
    <row r="853" spans="1:10" ht="15.75" thickBot="1">
      <c r="A853" s="643"/>
      <c r="B853" s="643"/>
      <c r="C853" s="643"/>
      <c r="D853" s="643"/>
      <c r="E853" s="643" t="s">
        <v>720</v>
      </c>
      <c r="F853" s="644">
        <v>61.89</v>
      </c>
      <c r="G853" s="643"/>
      <c r="H853" s="712" t="s">
        <v>721</v>
      </c>
      <c r="I853" s="712"/>
      <c r="J853" s="644">
        <v>269.79000000000002</v>
      </c>
    </row>
    <row r="854" spans="1:10" ht="0.95" customHeight="1" thickTop="1">
      <c r="A854" s="646"/>
      <c r="B854" s="646"/>
      <c r="C854" s="646"/>
      <c r="D854" s="646"/>
      <c r="E854" s="646"/>
      <c r="F854" s="646"/>
      <c r="G854" s="646"/>
      <c r="H854" s="646"/>
      <c r="I854" s="646"/>
      <c r="J854" s="646"/>
    </row>
    <row r="855" spans="1:10" ht="18" customHeight="1">
      <c r="A855" s="628"/>
      <c r="B855" s="629" t="s">
        <v>699</v>
      </c>
      <c r="C855" s="628" t="s">
        <v>700</v>
      </c>
      <c r="D855" s="628" t="s">
        <v>701</v>
      </c>
      <c r="E855" s="713" t="s">
        <v>702</v>
      </c>
      <c r="F855" s="713"/>
      <c r="G855" s="630" t="s">
        <v>703</v>
      </c>
      <c r="H855" s="629" t="s">
        <v>704</v>
      </c>
      <c r="I855" s="629" t="s">
        <v>705</v>
      </c>
      <c r="J855" s="629" t="s">
        <v>77</v>
      </c>
    </row>
    <row r="856" spans="1:10" ht="60" customHeight="1">
      <c r="A856" s="631" t="s">
        <v>706</v>
      </c>
      <c r="B856" s="632" t="s">
        <v>793</v>
      </c>
      <c r="C856" s="631" t="s">
        <v>23</v>
      </c>
      <c r="D856" s="631" t="s">
        <v>794</v>
      </c>
      <c r="E856" s="710" t="s">
        <v>755</v>
      </c>
      <c r="F856" s="710"/>
      <c r="G856" s="634" t="s">
        <v>776</v>
      </c>
      <c r="H856" s="635">
        <v>1</v>
      </c>
      <c r="I856" s="636">
        <v>33.79</v>
      </c>
      <c r="J856" s="636">
        <v>33.79</v>
      </c>
    </row>
    <row r="857" spans="1:10" ht="60" customHeight="1">
      <c r="A857" s="637" t="s">
        <v>710</v>
      </c>
      <c r="B857" s="638" t="s">
        <v>1258</v>
      </c>
      <c r="C857" s="637" t="s">
        <v>23</v>
      </c>
      <c r="D857" s="637" t="s">
        <v>1259</v>
      </c>
      <c r="E857" s="714" t="s">
        <v>755</v>
      </c>
      <c r="F857" s="714"/>
      <c r="G857" s="640" t="s">
        <v>714</v>
      </c>
      <c r="H857" s="641">
        <v>1</v>
      </c>
      <c r="I857" s="642">
        <v>15.26</v>
      </c>
      <c r="J857" s="642">
        <v>15.26</v>
      </c>
    </row>
    <row r="858" spans="1:10" ht="60" customHeight="1">
      <c r="A858" s="637" t="s">
        <v>710</v>
      </c>
      <c r="B858" s="638" t="s">
        <v>1260</v>
      </c>
      <c r="C858" s="637" t="s">
        <v>23</v>
      </c>
      <c r="D858" s="637" t="s">
        <v>1261</v>
      </c>
      <c r="E858" s="714" t="s">
        <v>755</v>
      </c>
      <c r="F858" s="714"/>
      <c r="G858" s="640" t="s">
        <v>714</v>
      </c>
      <c r="H858" s="641">
        <v>1</v>
      </c>
      <c r="I858" s="642">
        <v>3.2</v>
      </c>
      <c r="J858" s="642">
        <v>3.2</v>
      </c>
    </row>
    <row r="859" spans="1:10" ht="60" customHeight="1">
      <c r="A859" s="637" t="s">
        <v>710</v>
      </c>
      <c r="B859" s="638" t="s">
        <v>1262</v>
      </c>
      <c r="C859" s="637" t="s">
        <v>23</v>
      </c>
      <c r="D859" s="637" t="s">
        <v>1263</v>
      </c>
      <c r="E859" s="714" t="s">
        <v>755</v>
      </c>
      <c r="F859" s="714"/>
      <c r="G859" s="640" t="s">
        <v>714</v>
      </c>
      <c r="H859" s="641">
        <v>1</v>
      </c>
      <c r="I859" s="642">
        <v>1.23</v>
      </c>
      <c r="J859" s="642">
        <v>1.23</v>
      </c>
    </row>
    <row r="860" spans="1:10" ht="24" customHeight="1">
      <c r="A860" s="637" t="s">
        <v>710</v>
      </c>
      <c r="B860" s="638" t="s">
        <v>1264</v>
      </c>
      <c r="C860" s="637" t="s">
        <v>23</v>
      </c>
      <c r="D860" s="637" t="s">
        <v>1265</v>
      </c>
      <c r="E860" s="714" t="s">
        <v>713</v>
      </c>
      <c r="F860" s="714"/>
      <c r="G860" s="640" t="s">
        <v>714</v>
      </c>
      <c r="H860" s="641">
        <v>1</v>
      </c>
      <c r="I860" s="642">
        <v>14.1</v>
      </c>
      <c r="J860" s="642">
        <v>14.1</v>
      </c>
    </row>
    <row r="861" spans="1:10" ht="25.5">
      <c r="A861" s="643"/>
      <c r="B861" s="643"/>
      <c r="C861" s="643"/>
      <c r="D861" s="643"/>
      <c r="E861" s="643" t="s">
        <v>717</v>
      </c>
      <c r="F861" s="644">
        <v>11.21</v>
      </c>
      <c r="G861" s="643" t="s">
        <v>718</v>
      </c>
      <c r="H861" s="644">
        <v>0</v>
      </c>
      <c r="I861" s="643" t="s">
        <v>719</v>
      </c>
      <c r="J861" s="644">
        <v>11.21</v>
      </c>
    </row>
    <row r="862" spans="1:10" ht="15.75" thickBot="1">
      <c r="A862" s="643"/>
      <c r="B862" s="643"/>
      <c r="C862" s="643"/>
      <c r="D862" s="643"/>
      <c r="E862" s="643" t="s">
        <v>720</v>
      </c>
      <c r="F862" s="644">
        <v>10.050000000000001</v>
      </c>
      <c r="G862" s="643"/>
      <c r="H862" s="712" t="s">
        <v>721</v>
      </c>
      <c r="I862" s="712"/>
      <c r="J862" s="644">
        <v>43.84</v>
      </c>
    </row>
    <row r="863" spans="1:10" ht="0.95" customHeight="1" thickTop="1">
      <c r="A863" s="646"/>
      <c r="B863" s="646"/>
      <c r="C863" s="646"/>
      <c r="D863" s="646"/>
      <c r="E863" s="646"/>
      <c r="F863" s="646"/>
      <c r="G863" s="646"/>
      <c r="H863" s="646"/>
      <c r="I863" s="646"/>
      <c r="J863" s="646"/>
    </row>
    <row r="864" spans="1:10" ht="18" customHeight="1">
      <c r="A864" s="628"/>
      <c r="B864" s="629" t="s">
        <v>699</v>
      </c>
      <c r="C864" s="628" t="s">
        <v>700</v>
      </c>
      <c r="D864" s="628" t="s">
        <v>701</v>
      </c>
      <c r="E864" s="713" t="s">
        <v>702</v>
      </c>
      <c r="F864" s="713"/>
      <c r="G864" s="630" t="s">
        <v>703</v>
      </c>
      <c r="H864" s="629" t="s">
        <v>704</v>
      </c>
      <c r="I864" s="629" t="s">
        <v>705</v>
      </c>
      <c r="J864" s="629" t="s">
        <v>77</v>
      </c>
    </row>
    <row r="865" spans="1:10" ht="60" customHeight="1">
      <c r="A865" s="631" t="s">
        <v>706</v>
      </c>
      <c r="B865" s="632" t="s">
        <v>791</v>
      </c>
      <c r="C865" s="631" t="s">
        <v>23</v>
      </c>
      <c r="D865" s="631" t="s">
        <v>792</v>
      </c>
      <c r="E865" s="710" t="s">
        <v>755</v>
      </c>
      <c r="F865" s="710"/>
      <c r="G865" s="634" t="s">
        <v>367</v>
      </c>
      <c r="H865" s="635">
        <v>1</v>
      </c>
      <c r="I865" s="636">
        <v>195.23</v>
      </c>
      <c r="J865" s="636">
        <v>195.23</v>
      </c>
    </row>
    <row r="866" spans="1:10" ht="60" customHeight="1">
      <c r="A866" s="637" t="s">
        <v>710</v>
      </c>
      <c r="B866" s="638" t="s">
        <v>1266</v>
      </c>
      <c r="C866" s="637" t="s">
        <v>23</v>
      </c>
      <c r="D866" s="637" t="s">
        <v>1267</v>
      </c>
      <c r="E866" s="714" t="s">
        <v>755</v>
      </c>
      <c r="F866" s="714"/>
      <c r="G866" s="640" t="s">
        <v>714</v>
      </c>
      <c r="H866" s="641">
        <v>1</v>
      </c>
      <c r="I866" s="642">
        <v>28.62</v>
      </c>
      <c r="J866" s="642">
        <v>28.62</v>
      </c>
    </row>
    <row r="867" spans="1:10" ht="60" customHeight="1">
      <c r="A867" s="637" t="s">
        <v>710</v>
      </c>
      <c r="B867" s="638" t="s">
        <v>1268</v>
      </c>
      <c r="C867" s="637" t="s">
        <v>23</v>
      </c>
      <c r="D867" s="637" t="s">
        <v>1269</v>
      </c>
      <c r="E867" s="714" t="s">
        <v>755</v>
      </c>
      <c r="F867" s="714"/>
      <c r="G867" s="640" t="s">
        <v>714</v>
      </c>
      <c r="H867" s="641">
        <v>1</v>
      </c>
      <c r="I867" s="642">
        <v>132.82</v>
      </c>
      <c r="J867" s="642">
        <v>132.82</v>
      </c>
    </row>
    <row r="868" spans="1:10" ht="60" customHeight="1">
      <c r="A868" s="637" t="s">
        <v>710</v>
      </c>
      <c r="B868" s="638" t="s">
        <v>1258</v>
      </c>
      <c r="C868" s="637" t="s">
        <v>23</v>
      </c>
      <c r="D868" s="637" t="s">
        <v>1259</v>
      </c>
      <c r="E868" s="714" t="s">
        <v>755</v>
      </c>
      <c r="F868" s="714"/>
      <c r="G868" s="640" t="s">
        <v>714</v>
      </c>
      <c r="H868" s="641">
        <v>1</v>
      </c>
      <c r="I868" s="642">
        <v>15.26</v>
      </c>
      <c r="J868" s="642">
        <v>15.26</v>
      </c>
    </row>
    <row r="869" spans="1:10" ht="60" customHeight="1">
      <c r="A869" s="637" t="s">
        <v>710</v>
      </c>
      <c r="B869" s="638" t="s">
        <v>1260</v>
      </c>
      <c r="C869" s="637" t="s">
        <v>23</v>
      </c>
      <c r="D869" s="637" t="s">
        <v>1261</v>
      </c>
      <c r="E869" s="714" t="s">
        <v>755</v>
      </c>
      <c r="F869" s="714"/>
      <c r="G869" s="640" t="s">
        <v>714</v>
      </c>
      <c r="H869" s="641">
        <v>1</v>
      </c>
      <c r="I869" s="642">
        <v>3.2</v>
      </c>
      <c r="J869" s="642">
        <v>3.2</v>
      </c>
    </row>
    <row r="870" spans="1:10" ht="60" customHeight="1">
      <c r="A870" s="637" t="s">
        <v>710</v>
      </c>
      <c r="B870" s="638" t="s">
        <v>1262</v>
      </c>
      <c r="C870" s="637" t="s">
        <v>23</v>
      </c>
      <c r="D870" s="637" t="s">
        <v>1263</v>
      </c>
      <c r="E870" s="714" t="s">
        <v>755</v>
      </c>
      <c r="F870" s="714"/>
      <c r="G870" s="640" t="s">
        <v>714</v>
      </c>
      <c r="H870" s="641">
        <v>1</v>
      </c>
      <c r="I870" s="642">
        <v>1.23</v>
      </c>
      <c r="J870" s="642">
        <v>1.23</v>
      </c>
    </row>
    <row r="871" spans="1:10" ht="24" customHeight="1">
      <c r="A871" s="637" t="s">
        <v>710</v>
      </c>
      <c r="B871" s="638" t="s">
        <v>1264</v>
      </c>
      <c r="C871" s="637" t="s">
        <v>23</v>
      </c>
      <c r="D871" s="637" t="s">
        <v>1265</v>
      </c>
      <c r="E871" s="714" t="s">
        <v>713</v>
      </c>
      <c r="F871" s="714"/>
      <c r="G871" s="640" t="s">
        <v>714</v>
      </c>
      <c r="H871" s="641">
        <v>1</v>
      </c>
      <c r="I871" s="642">
        <v>14.1</v>
      </c>
      <c r="J871" s="642">
        <v>14.1</v>
      </c>
    </row>
    <row r="872" spans="1:10" ht="25.5">
      <c r="A872" s="643"/>
      <c r="B872" s="643"/>
      <c r="C872" s="643"/>
      <c r="D872" s="643"/>
      <c r="E872" s="643" t="s">
        <v>717</v>
      </c>
      <c r="F872" s="644">
        <v>11.21</v>
      </c>
      <c r="G872" s="643" t="s">
        <v>718</v>
      </c>
      <c r="H872" s="644">
        <v>0</v>
      </c>
      <c r="I872" s="643" t="s">
        <v>719</v>
      </c>
      <c r="J872" s="644">
        <v>11.21</v>
      </c>
    </row>
    <row r="873" spans="1:10" ht="15.75" thickBot="1">
      <c r="A873" s="643"/>
      <c r="B873" s="643"/>
      <c r="C873" s="643"/>
      <c r="D873" s="643"/>
      <c r="E873" s="643" t="s">
        <v>720</v>
      </c>
      <c r="F873" s="644">
        <v>58.11</v>
      </c>
      <c r="G873" s="643"/>
      <c r="H873" s="712" t="s">
        <v>721</v>
      </c>
      <c r="I873" s="712"/>
      <c r="J873" s="644">
        <v>253.34</v>
      </c>
    </row>
    <row r="874" spans="1:10" ht="0.95" customHeight="1" thickTop="1">
      <c r="A874" s="646"/>
      <c r="B874" s="646"/>
      <c r="C874" s="646"/>
      <c r="D874" s="646"/>
      <c r="E874" s="646"/>
      <c r="F874" s="646"/>
      <c r="G874" s="646"/>
      <c r="H874" s="646"/>
      <c r="I874" s="646"/>
      <c r="J874" s="646"/>
    </row>
    <row r="875" spans="1:10" ht="18" customHeight="1">
      <c r="A875" s="628"/>
      <c r="B875" s="629" t="s">
        <v>699</v>
      </c>
      <c r="C875" s="628" t="s">
        <v>700</v>
      </c>
      <c r="D875" s="628" t="s">
        <v>701</v>
      </c>
      <c r="E875" s="713" t="s">
        <v>702</v>
      </c>
      <c r="F875" s="713"/>
      <c r="G875" s="630" t="s">
        <v>703</v>
      </c>
      <c r="H875" s="629" t="s">
        <v>704</v>
      </c>
      <c r="I875" s="629" t="s">
        <v>705</v>
      </c>
      <c r="J875" s="629" t="s">
        <v>77</v>
      </c>
    </row>
    <row r="876" spans="1:10" ht="60" customHeight="1">
      <c r="A876" s="631" t="s">
        <v>706</v>
      </c>
      <c r="B876" s="632" t="s">
        <v>1258</v>
      </c>
      <c r="C876" s="631" t="s">
        <v>23</v>
      </c>
      <c r="D876" s="631" t="s">
        <v>1259</v>
      </c>
      <c r="E876" s="710" t="s">
        <v>755</v>
      </c>
      <c r="F876" s="710"/>
      <c r="G876" s="634" t="s">
        <v>714</v>
      </c>
      <c r="H876" s="635">
        <v>1</v>
      </c>
      <c r="I876" s="636">
        <v>15.26</v>
      </c>
      <c r="J876" s="636">
        <v>15.26</v>
      </c>
    </row>
    <row r="877" spans="1:10" ht="48" customHeight="1">
      <c r="A877" s="647" t="s">
        <v>732</v>
      </c>
      <c r="B877" s="648" t="s">
        <v>1224</v>
      </c>
      <c r="C877" s="647" t="s">
        <v>23</v>
      </c>
      <c r="D877" s="647" t="s">
        <v>1225</v>
      </c>
      <c r="E877" s="711" t="s">
        <v>1084</v>
      </c>
      <c r="F877" s="711"/>
      <c r="G877" s="649" t="s">
        <v>265</v>
      </c>
      <c r="H877" s="650">
        <v>3.43E-5</v>
      </c>
      <c r="I877" s="651">
        <v>382124.32</v>
      </c>
      <c r="J877" s="651">
        <v>13.1</v>
      </c>
    </row>
    <row r="878" spans="1:10" ht="48" customHeight="1">
      <c r="A878" s="647" t="s">
        <v>732</v>
      </c>
      <c r="B878" s="648" t="s">
        <v>1270</v>
      </c>
      <c r="C878" s="647" t="s">
        <v>23</v>
      </c>
      <c r="D878" s="647" t="s">
        <v>1271</v>
      </c>
      <c r="E878" s="711" t="s">
        <v>735</v>
      </c>
      <c r="F878" s="711"/>
      <c r="G878" s="649" t="s">
        <v>265</v>
      </c>
      <c r="H878" s="650">
        <v>3.43E-5</v>
      </c>
      <c r="I878" s="651">
        <v>63000</v>
      </c>
      <c r="J878" s="651">
        <v>2.16</v>
      </c>
    </row>
    <row r="879" spans="1:10" ht="25.5">
      <c r="A879" s="643"/>
      <c r="B879" s="643"/>
      <c r="C879" s="643"/>
      <c r="D879" s="643"/>
      <c r="E879" s="643" t="s">
        <v>717</v>
      </c>
      <c r="F879" s="644">
        <v>0</v>
      </c>
      <c r="G879" s="643" t="s">
        <v>718</v>
      </c>
      <c r="H879" s="644">
        <v>0</v>
      </c>
      <c r="I879" s="643" t="s">
        <v>719</v>
      </c>
      <c r="J879" s="644">
        <v>0</v>
      </c>
    </row>
    <row r="880" spans="1:10" ht="15.75" thickBot="1">
      <c r="A880" s="643"/>
      <c r="B880" s="643"/>
      <c r="C880" s="643"/>
      <c r="D880" s="643"/>
      <c r="E880" s="643" t="s">
        <v>720</v>
      </c>
      <c r="F880" s="644">
        <v>4.54</v>
      </c>
      <c r="G880" s="643"/>
      <c r="H880" s="712" t="s">
        <v>721</v>
      </c>
      <c r="I880" s="712"/>
      <c r="J880" s="644">
        <v>19.8</v>
      </c>
    </row>
    <row r="881" spans="1:10" ht="0.95" customHeight="1" thickTop="1">
      <c r="A881" s="646"/>
      <c r="B881" s="646"/>
      <c r="C881" s="646"/>
      <c r="D881" s="646"/>
      <c r="E881" s="646"/>
      <c r="F881" s="646"/>
      <c r="G881" s="646"/>
      <c r="H881" s="646"/>
      <c r="I881" s="646"/>
      <c r="J881" s="646"/>
    </row>
    <row r="882" spans="1:10" ht="18" customHeight="1">
      <c r="A882" s="628"/>
      <c r="B882" s="629" t="s">
        <v>699</v>
      </c>
      <c r="C882" s="628" t="s">
        <v>700</v>
      </c>
      <c r="D882" s="628" t="s">
        <v>701</v>
      </c>
      <c r="E882" s="713" t="s">
        <v>702</v>
      </c>
      <c r="F882" s="713"/>
      <c r="G882" s="630" t="s">
        <v>703</v>
      </c>
      <c r="H882" s="629" t="s">
        <v>704</v>
      </c>
      <c r="I882" s="629" t="s">
        <v>705</v>
      </c>
      <c r="J882" s="629" t="s">
        <v>77</v>
      </c>
    </row>
    <row r="883" spans="1:10" ht="60" customHeight="1">
      <c r="A883" s="631" t="s">
        <v>706</v>
      </c>
      <c r="B883" s="632" t="s">
        <v>1262</v>
      </c>
      <c r="C883" s="631" t="s">
        <v>23</v>
      </c>
      <c r="D883" s="631" t="s">
        <v>1263</v>
      </c>
      <c r="E883" s="710" t="s">
        <v>755</v>
      </c>
      <c r="F883" s="710"/>
      <c r="G883" s="634" t="s">
        <v>714</v>
      </c>
      <c r="H883" s="635">
        <v>1</v>
      </c>
      <c r="I883" s="636">
        <v>1.23</v>
      </c>
      <c r="J883" s="636">
        <v>1.23</v>
      </c>
    </row>
    <row r="884" spans="1:10" ht="48" customHeight="1">
      <c r="A884" s="647" t="s">
        <v>732</v>
      </c>
      <c r="B884" s="648" t="s">
        <v>1224</v>
      </c>
      <c r="C884" s="647" t="s">
        <v>23</v>
      </c>
      <c r="D884" s="647" t="s">
        <v>1225</v>
      </c>
      <c r="E884" s="711" t="s">
        <v>1084</v>
      </c>
      <c r="F884" s="711"/>
      <c r="G884" s="649" t="s">
        <v>265</v>
      </c>
      <c r="H884" s="650">
        <v>2.7999999999999999E-6</v>
      </c>
      <c r="I884" s="651">
        <v>382124.32</v>
      </c>
      <c r="J884" s="651">
        <v>1.06</v>
      </c>
    </row>
    <row r="885" spans="1:10" ht="48" customHeight="1">
      <c r="A885" s="647" t="s">
        <v>732</v>
      </c>
      <c r="B885" s="648" t="s">
        <v>1270</v>
      </c>
      <c r="C885" s="647" t="s">
        <v>23</v>
      </c>
      <c r="D885" s="647" t="s">
        <v>1271</v>
      </c>
      <c r="E885" s="711" t="s">
        <v>735</v>
      </c>
      <c r="F885" s="711"/>
      <c r="G885" s="649" t="s">
        <v>265</v>
      </c>
      <c r="H885" s="650">
        <v>2.7999999999999999E-6</v>
      </c>
      <c r="I885" s="651">
        <v>63000</v>
      </c>
      <c r="J885" s="651">
        <v>0.17</v>
      </c>
    </row>
    <row r="886" spans="1:10" ht="25.5">
      <c r="A886" s="643"/>
      <c r="B886" s="643"/>
      <c r="C886" s="643"/>
      <c r="D886" s="643"/>
      <c r="E886" s="643" t="s">
        <v>717</v>
      </c>
      <c r="F886" s="644">
        <v>0</v>
      </c>
      <c r="G886" s="643" t="s">
        <v>718</v>
      </c>
      <c r="H886" s="644">
        <v>0</v>
      </c>
      <c r="I886" s="643" t="s">
        <v>719</v>
      </c>
      <c r="J886" s="644">
        <v>0</v>
      </c>
    </row>
    <row r="887" spans="1:10" ht="15.75" thickBot="1">
      <c r="A887" s="643"/>
      <c r="B887" s="643"/>
      <c r="C887" s="643"/>
      <c r="D887" s="643"/>
      <c r="E887" s="643" t="s">
        <v>720</v>
      </c>
      <c r="F887" s="644">
        <v>0.36</v>
      </c>
      <c r="G887" s="643"/>
      <c r="H887" s="712" t="s">
        <v>721</v>
      </c>
      <c r="I887" s="712"/>
      <c r="J887" s="644">
        <v>1.59</v>
      </c>
    </row>
    <row r="888" spans="1:10" ht="0.95" customHeight="1" thickTop="1">
      <c r="A888" s="646"/>
      <c r="B888" s="646"/>
      <c r="C888" s="646"/>
      <c r="D888" s="646"/>
      <c r="E888" s="646"/>
      <c r="F888" s="646"/>
      <c r="G888" s="646"/>
      <c r="H888" s="646"/>
      <c r="I888" s="646"/>
      <c r="J888" s="646"/>
    </row>
    <row r="889" spans="1:10" ht="18" customHeight="1">
      <c r="A889" s="628"/>
      <c r="B889" s="629" t="s">
        <v>699</v>
      </c>
      <c r="C889" s="628" t="s">
        <v>700</v>
      </c>
      <c r="D889" s="628" t="s">
        <v>701</v>
      </c>
      <c r="E889" s="713" t="s">
        <v>702</v>
      </c>
      <c r="F889" s="713"/>
      <c r="G889" s="630" t="s">
        <v>703</v>
      </c>
      <c r="H889" s="629" t="s">
        <v>704</v>
      </c>
      <c r="I889" s="629" t="s">
        <v>705</v>
      </c>
      <c r="J889" s="629" t="s">
        <v>77</v>
      </c>
    </row>
    <row r="890" spans="1:10" ht="60" customHeight="1">
      <c r="A890" s="631" t="s">
        <v>706</v>
      </c>
      <c r="B890" s="632" t="s">
        <v>1260</v>
      </c>
      <c r="C890" s="631" t="s">
        <v>23</v>
      </c>
      <c r="D890" s="631" t="s">
        <v>1261</v>
      </c>
      <c r="E890" s="710" t="s">
        <v>755</v>
      </c>
      <c r="F890" s="710"/>
      <c r="G890" s="634" t="s">
        <v>714</v>
      </c>
      <c r="H890" s="635">
        <v>1</v>
      </c>
      <c r="I890" s="636">
        <v>3.2</v>
      </c>
      <c r="J890" s="636">
        <v>3.2</v>
      </c>
    </row>
    <row r="891" spans="1:10" ht="48" customHeight="1">
      <c r="A891" s="647" t="s">
        <v>732</v>
      </c>
      <c r="B891" s="648" t="s">
        <v>1224</v>
      </c>
      <c r="C891" s="647" t="s">
        <v>23</v>
      </c>
      <c r="D891" s="647" t="s">
        <v>1225</v>
      </c>
      <c r="E891" s="711" t="s">
        <v>1084</v>
      </c>
      <c r="F891" s="711"/>
      <c r="G891" s="649" t="s">
        <v>265</v>
      </c>
      <c r="H891" s="650">
        <v>7.1999999999999997E-6</v>
      </c>
      <c r="I891" s="651">
        <v>382124.32</v>
      </c>
      <c r="J891" s="651">
        <v>2.75</v>
      </c>
    </row>
    <row r="892" spans="1:10" ht="48" customHeight="1">
      <c r="A892" s="647" t="s">
        <v>732</v>
      </c>
      <c r="B892" s="648" t="s">
        <v>1270</v>
      </c>
      <c r="C892" s="647" t="s">
        <v>23</v>
      </c>
      <c r="D892" s="647" t="s">
        <v>1271</v>
      </c>
      <c r="E892" s="711" t="s">
        <v>735</v>
      </c>
      <c r="F892" s="711"/>
      <c r="G892" s="649" t="s">
        <v>265</v>
      </c>
      <c r="H892" s="650">
        <v>7.1999999999999997E-6</v>
      </c>
      <c r="I892" s="651">
        <v>63000</v>
      </c>
      <c r="J892" s="651">
        <v>0.45</v>
      </c>
    </row>
    <row r="893" spans="1:10" ht="25.5">
      <c r="A893" s="643"/>
      <c r="B893" s="643"/>
      <c r="C893" s="643"/>
      <c r="D893" s="643"/>
      <c r="E893" s="643" t="s">
        <v>717</v>
      </c>
      <c r="F893" s="644">
        <v>0</v>
      </c>
      <c r="G893" s="643" t="s">
        <v>718</v>
      </c>
      <c r="H893" s="644">
        <v>0</v>
      </c>
      <c r="I893" s="643" t="s">
        <v>719</v>
      </c>
      <c r="J893" s="644">
        <v>0</v>
      </c>
    </row>
    <row r="894" spans="1:10" ht="15.75" thickBot="1">
      <c r="A894" s="643"/>
      <c r="B894" s="643"/>
      <c r="C894" s="643"/>
      <c r="D894" s="643"/>
      <c r="E894" s="643" t="s">
        <v>720</v>
      </c>
      <c r="F894" s="644">
        <v>0.95</v>
      </c>
      <c r="G894" s="643"/>
      <c r="H894" s="712" t="s">
        <v>721</v>
      </c>
      <c r="I894" s="712"/>
      <c r="J894" s="644">
        <v>4.1500000000000004</v>
      </c>
    </row>
    <row r="895" spans="1:10" ht="0.95" customHeight="1" thickTop="1">
      <c r="A895" s="646"/>
      <c r="B895" s="646"/>
      <c r="C895" s="646"/>
      <c r="D895" s="646"/>
      <c r="E895" s="646"/>
      <c r="F895" s="646"/>
      <c r="G895" s="646"/>
      <c r="H895" s="646"/>
      <c r="I895" s="646"/>
      <c r="J895" s="646"/>
    </row>
    <row r="896" spans="1:10" ht="18" customHeight="1">
      <c r="A896" s="628"/>
      <c r="B896" s="629" t="s">
        <v>699</v>
      </c>
      <c r="C896" s="628" t="s">
        <v>700</v>
      </c>
      <c r="D896" s="628" t="s">
        <v>701</v>
      </c>
      <c r="E896" s="713" t="s">
        <v>702</v>
      </c>
      <c r="F896" s="713"/>
      <c r="G896" s="630" t="s">
        <v>703</v>
      </c>
      <c r="H896" s="629" t="s">
        <v>704</v>
      </c>
      <c r="I896" s="629" t="s">
        <v>705</v>
      </c>
      <c r="J896" s="629" t="s">
        <v>77</v>
      </c>
    </row>
    <row r="897" spans="1:10" ht="60" customHeight="1">
      <c r="A897" s="631" t="s">
        <v>706</v>
      </c>
      <c r="B897" s="632" t="s">
        <v>1266</v>
      </c>
      <c r="C897" s="631" t="s">
        <v>23</v>
      </c>
      <c r="D897" s="631" t="s">
        <v>1267</v>
      </c>
      <c r="E897" s="710" t="s">
        <v>755</v>
      </c>
      <c r="F897" s="710"/>
      <c r="G897" s="634" t="s">
        <v>714</v>
      </c>
      <c r="H897" s="635">
        <v>1</v>
      </c>
      <c r="I897" s="636">
        <v>28.62</v>
      </c>
      <c r="J897" s="636">
        <v>28.62</v>
      </c>
    </row>
    <row r="898" spans="1:10" ht="48" customHeight="1">
      <c r="A898" s="647" t="s">
        <v>732</v>
      </c>
      <c r="B898" s="648" t="s">
        <v>1224</v>
      </c>
      <c r="C898" s="647" t="s">
        <v>23</v>
      </c>
      <c r="D898" s="647" t="s">
        <v>1225</v>
      </c>
      <c r="E898" s="711" t="s">
        <v>1084</v>
      </c>
      <c r="F898" s="711"/>
      <c r="G898" s="649" t="s">
        <v>265</v>
      </c>
      <c r="H898" s="650">
        <v>6.4300000000000004E-5</v>
      </c>
      <c r="I898" s="651">
        <v>382124.32</v>
      </c>
      <c r="J898" s="651">
        <v>24.57</v>
      </c>
    </row>
    <row r="899" spans="1:10" ht="48" customHeight="1">
      <c r="A899" s="647" t="s">
        <v>732</v>
      </c>
      <c r="B899" s="648" t="s">
        <v>1270</v>
      </c>
      <c r="C899" s="647" t="s">
        <v>23</v>
      </c>
      <c r="D899" s="647" t="s">
        <v>1271</v>
      </c>
      <c r="E899" s="711" t="s">
        <v>735</v>
      </c>
      <c r="F899" s="711"/>
      <c r="G899" s="649" t="s">
        <v>265</v>
      </c>
      <c r="H899" s="650">
        <v>6.4300000000000004E-5</v>
      </c>
      <c r="I899" s="651">
        <v>63000</v>
      </c>
      <c r="J899" s="651">
        <v>4.05</v>
      </c>
    </row>
    <row r="900" spans="1:10" ht="25.5">
      <c r="A900" s="643"/>
      <c r="B900" s="643"/>
      <c r="C900" s="643"/>
      <c r="D900" s="643"/>
      <c r="E900" s="643" t="s">
        <v>717</v>
      </c>
      <c r="F900" s="644">
        <v>0</v>
      </c>
      <c r="G900" s="643" t="s">
        <v>718</v>
      </c>
      <c r="H900" s="644">
        <v>0</v>
      </c>
      <c r="I900" s="643" t="s">
        <v>719</v>
      </c>
      <c r="J900" s="644">
        <v>0</v>
      </c>
    </row>
    <row r="901" spans="1:10" ht="15.75" thickBot="1">
      <c r="A901" s="643"/>
      <c r="B901" s="643"/>
      <c r="C901" s="643"/>
      <c r="D901" s="643"/>
      <c r="E901" s="643" t="s">
        <v>720</v>
      </c>
      <c r="F901" s="644">
        <v>8.52</v>
      </c>
      <c r="G901" s="643"/>
      <c r="H901" s="712" t="s">
        <v>721</v>
      </c>
      <c r="I901" s="712"/>
      <c r="J901" s="644">
        <v>37.14</v>
      </c>
    </row>
    <row r="902" spans="1:10" ht="0.95" customHeight="1" thickTop="1">
      <c r="A902" s="646"/>
      <c r="B902" s="646"/>
      <c r="C902" s="646"/>
      <c r="D902" s="646"/>
      <c r="E902" s="646"/>
      <c r="F902" s="646"/>
      <c r="G902" s="646"/>
      <c r="H902" s="646"/>
      <c r="I902" s="646"/>
      <c r="J902" s="646"/>
    </row>
    <row r="903" spans="1:10" ht="18" customHeight="1">
      <c r="A903" s="628"/>
      <c r="B903" s="629" t="s">
        <v>699</v>
      </c>
      <c r="C903" s="628" t="s">
        <v>700</v>
      </c>
      <c r="D903" s="628" t="s">
        <v>701</v>
      </c>
      <c r="E903" s="713" t="s">
        <v>702</v>
      </c>
      <c r="F903" s="713"/>
      <c r="G903" s="630" t="s">
        <v>703</v>
      </c>
      <c r="H903" s="629" t="s">
        <v>704</v>
      </c>
      <c r="I903" s="629" t="s">
        <v>705</v>
      </c>
      <c r="J903" s="629" t="s">
        <v>77</v>
      </c>
    </row>
    <row r="904" spans="1:10" ht="60" customHeight="1">
      <c r="A904" s="631" t="s">
        <v>706</v>
      </c>
      <c r="B904" s="632" t="s">
        <v>1268</v>
      </c>
      <c r="C904" s="631" t="s">
        <v>23</v>
      </c>
      <c r="D904" s="631" t="s">
        <v>1269</v>
      </c>
      <c r="E904" s="710" t="s">
        <v>755</v>
      </c>
      <c r="F904" s="710"/>
      <c r="G904" s="634" t="s">
        <v>714</v>
      </c>
      <c r="H904" s="635">
        <v>1</v>
      </c>
      <c r="I904" s="636">
        <v>132.82</v>
      </c>
      <c r="J904" s="636">
        <v>132.82</v>
      </c>
    </row>
    <row r="905" spans="1:10" ht="24" customHeight="1">
      <c r="A905" s="647" t="s">
        <v>732</v>
      </c>
      <c r="B905" s="648" t="s">
        <v>1226</v>
      </c>
      <c r="C905" s="647" t="s">
        <v>23</v>
      </c>
      <c r="D905" s="647" t="s">
        <v>1227</v>
      </c>
      <c r="E905" s="711" t="s">
        <v>735</v>
      </c>
      <c r="F905" s="711"/>
      <c r="G905" s="649" t="s">
        <v>1030</v>
      </c>
      <c r="H905" s="650">
        <v>32.159999999999997</v>
      </c>
      <c r="I905" s="651">
        <v>4.13</v>
      </c>
      <c r="J905" s="651">
        <v>132.82</v>
      </c>
    </row>
    <row r="906" spans="1:10" ht="25.5">
      <c r="A906" s="643"/>
      <c r="B906" s="643"/>
      <c r="C906" s="643"/>
      <c r="D906" s="643"/>
      <c r="E906" s="643" t="s">
        <v>717</v>
      </c>
      <c r="F906" s="644">
        <v>0</v>
      </c>
      <c r="G906" s="643" t="s">
        <v>718</v>
      </c>
      <c r="H906" s="644">
        <v>0</v>
      </c>
      <c r="I906" s="643" t="s">
        <v>719</v>
      </c>
      <c r="J906" s="644">
        <v>0</v>
      </c>
    </row>
    <row r="907" spans="1:10" ht="15.75" thickBot="1">
      <c r="A907" s="643"/>
      <c r="B907" s="643"/>
      <c r="C907" s="643"/>
      <c r="D907" s="643"/>
      <c r="E907" s="643" t="s">
        <v>720</v>
      </c>
      <c r="F907" s="644">
        <v>39.54</v>
      </c>
      <c r="G907" s="643"/>
      <c r="H907" s="712" t="s">
        <v>721</v>
      </c>
      <c r="I907" s="712"/>
      <c r="J907" s="644">
        <v>172.36</v>
      </c>
    </row>
    <row r="908" spans="1:10" ht="0.95" customHeight="1" thickTop="1">
      <c r="A908" s="646"/>
      <c r="B908" s="646"/>
      <c r="C908" s="646"/>
      <c r="D908" s="646"/>
      <c r="E908" s="646"/>
      <c r="F908" s="646"/>
      <c r="G908" s="646"/>
      <c r="H908" s="646"/>
      <c r="I908" s="646"/>
      <c r="J908" s="646"/>
    </row>
    <row r="909" spans="1:10" ht="18" customHeight="1">
      <c r="A909" s="628"/>
      <c r="B909" s="629" t="s">
        <v>699</v>
      </c>
      <c r="C909" s="628" t="s">
        <v>700</v>
      </c>
      <c r="D909" s="628" t="s">
        <v>701</v>
      </c>
      <c r="E909" s="713" t="s">
        <v>702</v>
      </c>
      <c r="F909" s="713"/>
      <c r="G909" s="630" t="s">
        <v>703</v>
      </c>
      <c r="H909" s="629" t="s">
        <v>704</v>
      </c>
      <c r="I909" s="629" t="s">
        <v>705</v>
      </c>
      <c r="J909" s="629" t="s">
        <v>77</v>
      </c>
    </row>
    <row r="910" spans="1:10" ht="60" customHeight="1">
      <c r="A910" s="631" t="s">
        <v>706</v>
      </c>
      <c r="B910" s="632" t="s">
        <v>1022</v>
      </c>
      <c r="C910" s="631" t="s">
        <v>23</v>
      </c>
      <c r="D910" s="631" t="s">
        <v>1023</v>
      </c>
      <c r="E910" s="710" t="s">
        <v>755</v>
      </c>
      <c r="F910" s="710"/>
      <c r="G910" s="634" t="s">
        <v>367</v>
      </c>
      <c r="H910" s="635">
        <v>1</v>
      </c>
      <c r="I910" s="636">
        <v>125.17</v>
      </c>
      <c r="J910" s="636">
        <v>125.17</v>
      </c>
    </row>
    <row r="911" spans="1:10" ht="60" customHeight="1">
      <c r="A911" s="637" t="s">
        <v>710</v>
      </c>
      <c r="B911" s="638" t="s">
        <v>1272</v>
      </c>
      <c r="C911" s="637" t="s">
        <v>23</v>
      </c>
      <c r="D911" s="637" t="s">
        <v>1273</v>
      </c>
      <c r="E911" s="714" t="s">
        <v>755</v>
      </c>
      <c r="F911" s="714"/>
      <c r="G911" s="640" t="s">
        <v>714</v>
      </c>
      <c r="H911" s="641">
        <v>1</v>
      </c>
      <c r="I911" s="642">
        <v>18.16</v>
      </c>
      <c r="J911" s="642">
        <v>18.16</v>
      </c>
    </row>
    <row r="912" spans="1:10" ht="60" customHeight="1">
      <c r="A912" s="637" t="s">
        <v>710</v>
      </c>
      <c r="B912" s="638" t="s">
        <v>1274</v>
      </c>
      <c r="C912" s="637" t="s">
        <v>23</v>
      </c>
      <c r="D912" s="637" t="s">
        <v>1275</v>
      </c>
      <c r="E912" s="714" t="s">
        <v>755</v>
      </c>
      <c r="F912" s="714"/>
      <c r="G912" s="640" t="s">
        <v>714</v>
      </c>
      <c r="H912" s="641">
        <v>1</v>
      </c>
      <c r="I912" s="642">
        <v>80.41</v>
      </c>
      <c r="J912" s="642">
        <v>80.41</v>
      </c>
    </row>
    <row r="913" spans="1:10" ht="60" customHeight="1">
      <c r="A913" s="637" t="s">
        <v>710</v>
      </c>
      <c r="B913" s="638" t="s">
        <v>1276</v>
      </c>
      <c r="C913" s="637" t="s">
        <v>23</v>
      </c>
      <c r="D913" s="637" t="s">
        <v>1277</v>
      </c>
      <c r="E913" s="714" t="s">
        <v>755</v>
      </c>
      <c r="F913" s="714"/>
      <c r="G913" s="640" t="s">
        <v>714</v>
      </c>
      <c r="H913" s="641">
        <v>1</v>
      </c>
      <c r="I913" s="642">
        <v>9.69</v>
      </c>
      <c r="J913" s="642">
        <v>9.69</v>
      </c>
    </row>
    <row r="914" spans="1:10" ht="60" customHeight="1">
      <c r="A914" s="637" t="s">
        <v>710</v>
      </c>
      <c r="B914" s="638" t="s">
        <v>1278</v>
      </c>
      <c r="C914" s="637" t="s">
        <v>23</v>
      </c>
      <c r="D914" s="637" t="s">
        <v>1279</v>
      </c>
      <c r="E914" s="714" t="s">
        <v>755</v>
      </c>
      <c r="F914" s="714"/>
      <c r="G914" s="640" t="s">
        <v>714</v>
      </c>
      <c r="H914" s="641">
        <v>1</v>
      </c>
      <c r="I914" s="642">
        <v>2.0299999999999998</v>
      </c>
      <c r="J914" s="642">
        <v>2.0299999999999998</v>
      </c>
    </row>
    <row r="915" spans="1:10" ht="60" customHeight="1">
      <c r="A915" s="637" t="s">
        <v>710</v>
      </c>
      <c r="B915" s="638" t="s">
        <v>1280</v>
      </c>
      <c r="C915" s="637" t="s">
        <v>23</v>
      </c>
      <c r="D915" s="637" t="s">
        <v>1281</v>
      </c>
      <c r="E915" s="714" t="s">
        <v>755</v>
      </c>
      <c r="F915" s="714"/>
      <c r="G915" s="640" t="s">
        <v>714</v>
      </c>
      <c r="H915" s="641">
        <v>1</v>
      </c>
      <c r="I915" s="642">
        <v>0.78</v>
      </c>
      <c r="J915" s="642">
        <v>0.78</v>
      </c>
    </row>
    <row r="916" spans="1:10" ht="24" customHeight="1">
      <c r="A916" s="637" t="s">
        <v>710</v>
      </c>
      <c r="B916" s="638" t="s">
        <v>1264</v>
      </c>
      <c r="C916" s="637" t="s">
        <v>23</v>
      </c>
      <c r="D916" s="637" t="s">
        <v>1265</v>
      </c>
      <c r="E916" s="714" t="s">
        <v>713</v>
      </c>
      <c r="F916" s="714"/>
      <c r="G916" s="640" t="s">
        <v>714</v>
      </c>
      <c r="H916" s="641">
        <v>1</v>
      </c>
      <c r="I916" s="642">
        <v>14.1</v>
      </c>
      <c r="J916" s="642">
        <v>14.1</v>
      </c>
    </row>
    <row r="917" spans="1:10" ht="25.5">
      <c r="A917" s="643"/>
      <c r="B917" s="643"/>
      <c r="C917" s="643"/>
      <c r="D917" s="643"/>
      <c r="E917" s="643" t="s">
        <v>717</v>
      </c>
      <c r="F917" s="644">
        <v>11.21</v>
      </c>
      <c r="G917" s="643" t="s">
        <v>718</v>
      </c>
      <c r="H917" s="644">
        <v>0</v>
      </c>
      <c r="I917" s="643" t="s">
        <v>719</v>
      </c>
      <c r="J917" s="644">
        <v>11.21</v>
      </c>
    </row>
    <row r="918" spans="1:10" ht="15.75" thickBot="1">
      <c r="A918" s="643"/>
      <c r="B918" s="643"/>
      <c r="C918" s="643"/>
      <c r="D918" s="643"/>
      <c r="E918" s="643" t="s">
        <v>720</v>
      </c>
      <c r="F918" s="644">
        <v>37.26</v>
      </c>
      <c r="G918" s="643"/>
      <c r="H918" s="712" t="s">
        <v>721</v>
      </c>
      <c r="I918" s="712"/>
      <c r="J918" s="644">
        <v>162.43</v>
      </c>
    </row>
    <row r="919" spans="1:10" ht="0.95" customHeight="1" thickTop="1">
      <c r="A919" s="646"/>
      <c r="B919" s="646"/>
      <c r="C919" s="646"/>
      <c r="D919" s="646"/>
      <c r="E919" s="646"/>
      <c r="F919" s="646"/>
      <c r="G919" s="646"/>
      <c r="H919" s="646"/>
      <c r="I919" s="646"/>
      <c r="J919" s="646"/>
    </row>
    <row r="920" spans="1:10" ht="18" customHeight="1">
      <c r="A920" s="628"/>
      <c r="B920" s="629" t="s">
        <v>699</v>
      </c>
      <c r="C920" s="628" t="s">
        <v>700</v>
      </c>
      <c r="D920" s="628" t="s">
        <v>701</v>
      </c>
      <c r="E920" s="713" t="s">
        <v>702</v>
      </c>
      <c r="F920" s="713"/>
      <c r="G920" s="630" t="s">
        <v>703</v>
      </c>
      <c r="H920" s="629" t="s">
        <v>704</v>
      </c>
      <c r="I920" s="629" t="s">
        <v>705</v>
      </c>
      <c r="J920" s="629" t="s">
        <v>77</v>
      </c>
    </row>
    <row r="921" spans="1:10" ht="60" customHeight="1">
      <c r="A921" s="631" t="s">
        <v>706</v>
      </c>
      <c r="B921" s="632" t="s">
        <v>1276</v>
      </c>
      <c r="C921" s="631" t="s">
        <v>23</v>
      </c>
      <c r="D921" s="631" t="s">
        <v>1277</v>
      </c>
      <c r="E921" s="710" t="s">
        <v>755</v>
      </c>
      <c r="F921" s="710"/>
      <c r="G921" s="634" t="s">
        <v>714</v>
      </c>
      <c r="H921" s="635">
        <v>1</v>
      </c>
      <c r="I921" s="636">
        <v>9.69</v>
      </c>
      <c r="J921" s="636">
        <v>9.69</v>
      </c>
    </row>
    <row r="922" spans="1:10" ht="48" customHeight="1">
      <c r="A922" s="647" t="s">
        <v>732</v>
      </c>
      <c r="B922" s="648" t="s">
        <v>1282</v>
      </c>
      <c r="C922" s="647" t="s">
        <v>23</v>
      </c>
      <c r="D922" s="647" t="s">
        <v>1283</v>
      </c>
      <c r="E922" s="711" t="s">
        <v>1084</v>
      </c>
      <c r="F922" s="711"/>
      <c r="G922" s="649" t="s">
        <v>265</v>
      </c>
      <c r="H922" s="650">
        <v>3.43E-5</v>
      </c>
      <c r="I922" s="651">
        <v>258909.48</v>
      </c>
      <c r="J922" s="651">
        <v>8.8800000000000008</v>
      </c>
    </row>
    <row r="923" spans="1:10" ht="48" customHeight="1">
      <c r="A923" s="647" t="s">
        <v>732</v>
      </c>
      <c r="B923" s="648" t="s">
        <v>1284</v>
      </c>
      <c r="C923" s="647" t="s">
        <v>23</v>
      </c>
      <c r="D923" s="647" t="s">
        <v>1285</v>
      </c>
      <c r="E923" s="711" t="s">
        <v>735</v>
      </c>
      <c r="F923" s="711"/>
      <c r="G923" s="649" t="s">
        <v>265</v>
      </c>
      <c r="H923" s="650">
        <v>3.43E-5</v>
      </c>
      <c r="I923" s="651">
        <v>23692.3</v>
      </c>
      <c r="J923" s="651">
        <v>0.81</v>
      </c>
    </row>
    <row r="924" spans="1:10" ht="25.5">
      <c r="A924" s="643"/>
      <c r="B924" s="643"/>
      <c r="C924" s="643"/>
      <c r="D924" s="643"/>
      <c r="E924" s="643" t="s">
        <v>717</v>
      </c>
      <c r="F924" s="644">
        <v>0</v>
      </c>
      <c r="G924" s="643" t="s">
        <v>718</v>
      </c>
      <c r="H924" s="644">
        <v>0</v>
      </c>
      <c r="I924" s="643" t="s">
        <v>719</v>
      </c>
      <c r="J924" s="644">
        <v>0</v>
      </c>
    </row>
    <row r="925" spans="1:10" ht="15.75" thickBot="1">
      <c r="A925" s="643"/>
      <c r="B925" s="643"/>
      <c r="C925" s="643"/>
      <c r="D925" s="643"/>
      <c r="E925" s="643" t="s">
        <v>720</v>
      </c>
      <c r="F925" s="644">
        <v>2.88</v>
      </c>
      <c r="G925" s="643"/>
      <c r="H925" s="712" t="s">
        <v>721</v>
      </c>
      <c r="I925" s="712"/>
      <c r="J925" s="644">
        <v>12.57</v>
      </c>
    </row>
    <row r="926" spans="1:10" ht="0.95" customHeight="1" thickTop="1">
      <c r="A926" s="646"/>
      <c r="B926" s="646"/>
      <c r="C926" s="646"/>
      <c r="D926" s="646"/>
      <c r="E926" s="646"/>
      <c r="F926" s="646"/>
      <c r="G926" s="646"/>
      <c r="H926" s="646"/>
      <c r="I926" s="646"/>
      <c r="J926" s="646"/>
    </row>
    <row r="927" spans="1:10" ht="18" customHeight="1">
      <c r="A927" s="628"/>
      <c r="B927" s="629" t="s">
        <v>699</v>
      </c>
      <c r="C927" s="628" t="s">
        <v>700</v>
      </c>
      <c r="D927" s="628" t="s">
        <v>701</v>
      </c>
      <c r="E927" s="713" t="s">
        <v>702</v>
      </c>
      <c r="F927" s="713"/>
      <c r="G927" s="630" t="s">
        <v>703</v>
      </c>
      <c r="H927" s="629" t="s">
        <v>704</v>
      </c>
      <c r="I927" s="629" t="s">
        <v>705</v>
      </c>
      <c r="J927" s="629" t="s">
        <v>77</v>
      </c>
    </row>
    <row r="928" spans="1:10" ht="60" customHeight="1">
      <c r="A928" s="631" t="s">
        <v>706</v>
      </c>
      <c r="B928" s="632" t="s">
        <v>1280</v>
      </c>
      <c r="C928" s="631" t="s">
        <v>23</v>
      </c>
      <c r="D928" s="631" t="s">
        <v>1281</v>
      </c>
      <c r="E928" s="710" t="s">
        <v>755</v>
      </c>
      <c r="F928" s="710"/>
      <c r="G928" s="634" t="s">
        <v>714</v>
      </c>
      <c r="H928" s="635">
        <v>1</v>
      </c>
      <c r="I928" s="636">
        <v>0.78</v>
      </c>
      <c r="J928" s="636">
        <v>0.78</v>
      </c>
    </row>
    <row r="929" spans="1:10" ht="48" customHeight="1">
      <c r="A929" s="647" t="s">
        <v>732</v>
      </c>
      <c r="B929" s="648" t="s">
        <v>1282</v>
      </c>
      <c r="C929" s="647" t="s">
        <v>23</v>
      </c>
      <c r="D929" s="647" t="s">
        <v>1283</v>
      </c>
      <c r="E929" s="711" t="s">
        <v>1084</v>
      </c>
      <c r="F929" s="711"/>
      <c r="G929" s="649" t="s">
        <v>265</v>
      </c>
      <c r="H929" s="650">
        <v>2.7999999999999999E-6</v>
      </c>
      <c r="I929" s="651">
        <v>258909.48</v>
      </c>
      <c r="J929" s="651">
        <v>0.72</v>
      </c>
    </row>
    <row r="930" spans="1:10" ht="48" customHeight="1">
      <c r="A930" s="647" t="s">
        <v>732</v>
      </c>
      <c r="B930" s="648" t="s">
        <v>1284</v>
      </c>
      <c r="C930" s="647" t="s">
        <v>23</v>
      </c>
      <c r="D930" s="647" t="s">
        <v>1285</v>
      </c>
      <c r="E930" s="711" t="s">
        <v>735</v>
      </c>
      <c r="F930" s="711"/>
      <c r="G930" s="649" t="s">
        <v>265</v>
      </c>
      <c r="H930" s="650">
        <v>2.7999999999999999E-6</v>
      </c>
      <c r="I930" s="651">
        <v>23692.3</v>
      </c>
      <c r="J930" s="651">
        <v>0.06</v>
      </c>
    </row>
    <row r="931" spans="1:10" ht="25.5">
      <c r="A931" s="643"/>
      <c r="B931" s="643"/>
      <c r="C931" s="643"/>
      <c r="D931" s="643"/>
      <c r="E931" s="643" t="s">
        <v>717</v>
      </c>
      <c r="F931" s="644">
        <v>0</v>
      </c>
      <c r="G931" s="643" t="s">
        <v>718</v>
      </c>
      <c r="H931" s="644">
        <v>0</v>
      </c>
      <c r="I931" s="643" t="s">
        <v>719</v>
      </c>
      <c r="J931" s="644">
        <v>0</v>
      </c>
    </row>
    <row r="932" spans="1:10" ht="15.75" thickBot="1">
      <c r="A932" s="643"/>
      <c r="B932" s="643"/>
      <c r="C932" s="643"/>
      <c r="D932" s="643"/>
      <c r="E932" s="643" t="s">
        <v>720</v>
      </c>
      <c r="F932" s="644">
        <v>0.23</v>
      </c>
      <c r="G932" s="643"/>
      <c r="H932" s="712" t="s">
        <v>721</v>
      </c>
      <c r="I932" s="712"/>
      <c r="J932" s="644">
        <v>1.01</v>
      </c>
    </row>
    <row r="933" spans="1:10" ht="0.95" customHeight="1" thickTop="1">
      <c r="A933" s="646"/>
      <c r="B933" s="646"/>
      <c r="C933" s="646"/>
      <c r="D933" s="646"/>
      <c r="E933" s="646"/>
      <c r="F933" s="646"/>
      <c r="G933" s="646"/>
      <c r="H933" s="646"/>
      <c r="I933" s="646"/>
      <c r="J933" s="646"/>
    </row>
    <row r="934" spans="1:10" ht="18" customHeight="1">
      <c r="A934" s="628"/>
      <c r="B934" s="629" t="s">
        <v>699</v>
      </c>
      <c r="C934" s="628" t="s">
        <v>700</v>
      </c>
      <c r="D934" s="628" t="s">
        <v>701</v>
      </c>
      <c r="E934" s="713" t="s">
        <v>702</v>
      </c>
      <c r="F934" s="713"/>
      <c r="G934" s="630" t="s">
        <v>703</v>
      </c>
      <c r="H934" s="629" t="s">
        <v>704</v>
      </c>
      <c r="I934" s="629" t="s">
        <v>705</v>
      </c>
      <c r="J934" s="629" t="s">
        <v>77</v>
      </c>
    </row>
    <row r="935" spans="1:10" ht="60" customHeight="1">
      <c r="A935" s="631" t="s">
        <v>706</v>
      </c>
      <c r="B935" s="632" t="s">
        <v>1278</v>
      </c>
      <c r="C935" s="631" t="s">
        <v>23</v>
      </c>
      <c r="D935" s="631" t="s">
        <v>1279</v>
      </c>
      <c r="E935" s="710" t="s">
        <v>755</v>
      </c>
      <c r="F935" s="710"/>
      <c r="G935" s="634" t="s">
        <v>714</v>
      </c>
      <c r="H935" s="635">
        <v>1</v>
      </c>
      <c r="I935" s="636">
        <v>2.0299999999999998</v>
      </c>
      <c r="J935" s="636">
        <v>2.0299999999999998</v>
      </c>
    </row>
    <row r="936" spans="1:10" ht="48" customHeight="1">
      <c r="A936" s="647" t="s">
        <v>732</v>
      </c>
      <c r="B936" s="648" t="s">
        <v>1282</v>
      </c>
      <c r="C936" s="647" t="s">
        <v>23</v>
      </c>
      <c r="D936" s="647" t="s">
        <v>1283</v>
      </c>
      <c r="E936" s="711" t="s">
        <v>1084</v>
      </c>
      <c r="F936" s="711"/>
      <c r="G936" s="649" t="s">
        <v>265</v>
      </c>
      <c r="H936" s="650">
        <v>7.1999999999999997E-6</v>
      </c>
      <c r="I936" s="651">
        <v>258909.48</v>
      </c>
      <c r="J936" s="651">
        <v>1.86</v>
      </c>
    </row>
    <row r="937" spans="1:10" ht="48" customHeight="1">
      <c r="A937" s="647" t="s">
        <v>732</v>
      </c>
      <c r="B937" s="648" t="s">
        <v>1284</v>
      </c>
      <c r="C937" s="647" t="s">
        <v>23</v>
      </c>
      <c r="D937" s="647" t="s">
        <v>1285</v>
      </c>
      <c r="E937" s="711" t="s">
        <v>735</v>
      </c>
      <c r="F937" s="711"/>
      <c r="G937" s="649" t="s">
        <v>265</v>
      </c>
      <c r="H937" s="650">
        <v>7.1999999999999997E-6</v>
      </c>
      <c r="I937" s="651">
        <v>23692.3</v>
      </c>
      <c r="J937" s="651">
        <v>0.17</v>
      </c>
    </row>
    <row r="938" spans="1:10" ht="25.5">
      <c r="A938" s="643"/>
      <c r="B938" s="643"/>
      <c r="C938" s="643"/>
      <c r="D938" s="643"/>
      <c r="E938" s="643" t="s">
        <v>717</v>
      </c>
      <c r="F938" s="644">
        <v>0</v>
      </c>
      <c r="G938" s="643" t="s">
        <v>718</v>
      </c>
      <c r="H938" s="644">
        <v>0</v>
      </c>
      <c r="I938" s="643" t="s">
        <v>719</v>
      </c>
      <c r="J938" s="644">
        <v>0</v>
      </c>
    </row>
    <row r="939" spans="1:10" ht="15.75" thickBot="1">
      <c r="A939" s="643"/>
      <c r="B939" s="643"/>
      <c r="C939" s="643"/>
      <c r="D939" s="643"/>
      <c r="E939" s="643" t="s">
        <v>720</v>
      </c>
      <c r="F939" s="644">
        <v>0.6</v>
      </c>
      <c r="G939" s="643"/>
      <c r="H939" s="712" t="s">
        <v>721</v>
      </c>
      <c r="I939" s="712"/>
      <c r="J939" s="644">
        <v>2.63</v>
      </c>
    </row>
    <row r="940" spans="1:10" ht="0.95" customHeight="1" thickTop="1">
      <c r="A940" s="646"/>
      <c r="B940" s="646"/>
      <c r="C940" s="646"/>
      <c r="D940" s="646"/>
      <c r="E940" s="646"/>
      <c r="F940" s="646"/>
      <c r="G940" s="646"/>
      <c r="H940" s="646"/>
      <c r="I940" s="646"/>
      <c r="J940" s="646"/>
    </row>
    <row r="941" spans="1:10" ht="18" customHeight="1">
      <c r="A941" s="628"/>
      <c r="B941" s="629" t="s">
        <v>699</v>
      </c>
      <c r="C941" s="628" t="s">
        <v>700</v>
      </c>
      <c r="D941" s="628" t="s">
        <v>701</v>
      </c>
      <c r="E941" s="713" t="s">
        <v>702</v>
      </c>
      <c r="F941" s="713"/>
      <c r="G941" s="630" t="s">
        <v>703</v>
      </c>
      <c r="H941" s="629" t="s">
        <v>704</v>
      </c>
      <c r="I941" s="629" t="s">
        <v>705</v>
      </c>
      <c r="J941" s="629" t="s">
        <v>77</v>
      </c>
    </row>
    <row r="942" spans="1:10" ht="60" customHeight="1">
      <c r="A942" s="631" t="s">
        <v>706</v>
      </c>
      <c r="B942" s="632" t="s">
        <v>1272</v>
      </c>
      <c r="C942" s="631" t="s">
        <v>23</v>
      </c>
      <c r="D942" s="631" t="s">
        <v>1273</v>
      </c>
      <c r="E942" s="710" t="s">
        <v>755</v>
      </c>
      <c r="F942" s="710"/>
      <c r="G942" s="634" t="s">
        <v>714</v>
      </c>
      <c r="H942" s="635">
        <v>1</v>
      </c>
      <c r="I942" s="636">
        <v>18.16</v>
      </c>
      <c r="J942" s="636">
        <v>18.16</v>
      </c>
    </row>
    <row r="943" spans="1:10" ht="48" customHeight="1">
      <c r="A943" s="647" t="s">
        <v>732</v>
      </c>
      <c r="B943" s="648" t="s">
        <v>1282</v>
      </c>
      <c r="C943" s="647" t="s">
        <v>23</v>
      </c>
      <c r="D943" s="647" t="s">
        <v>1283</v>
      </c>
      <c r="E943" s="711" t="s">
        <v>1084</v>
      </c>
      <c r="F943" s="711"/>
      <c r="G943" s="649" t="s">
        <v>265</v>
      </c>
      <c r="H943" s="650">
        <v>6.4300000000000004E-5</v>
      </c>
      <c r="I943" s="651">
        <v>258909.48</v>
      </c>
      <c r="J943" s="651">
        <v>16.64</v>
      </c>
    </row>
    <row r="944" spans="1:10" ht="48" customHeight="1">
      <c r="A944" s="647" t="s">
        <v>732</v>
      </c>
      <c r="B944" s="648" t="s">
        <v>1284</v>
      </c>
      <c r="C944" s="647" t="s">
        <v>23</v>
      </c>
      <c r="D944" s="647" t="s">
        <v>1285</v>
      </c>
      <c r="E944" s="711" t="s">
        <v>735</v>
      </c>
      <c r="F944" s="711"/>
      <c r="G944" s="649" t="s">
        <v>265</v>
      </c>
      <c r="H944" s="650">
        <v>6.4300000000000004E-5</v>
      </c>
      <c r="I944" s="651">
        <v>23692.3</v>
      </c>
      <c r="J944" s="651">
        <v>1.52</v>
      </c>
    </row>
    <row r="945" spans="1:10" ht="25.5">
      <c r="A945" s="643"/>
      <c r="B945" s="643"/>
      <c r="C945" s="643"/>
      <c r="D945" s="643"/>
      <c r="E945" s="643" t="s">
        <v>717</v>
      </c>
      <c r="F945" s="644">
        <v>0</v>
      </c>
      <c r="G945" s="643" t="s">
        <v>718</v>
      </c>
      <c r="H945" s="644">
        <v>0</v>
      </c>
      <c r="I945" s="643" t="s">
        <v>719</v>
      </c>
      <c r="J945" s="644">
        <v>0</v>
      </c>
    </row>
    <row r="946" spans="1:10" ht="15.75" thickBot="1">
      <c r="A946" s="643"/>
      <c r="B946" s="643"/>
      <c r="C946" s="643"/>
      <c r="D946" s="643"/>
      <c r="E946" s="643" t="s">
        <v>720</v>
      </c>
      <c r="F946" s="644">
        <v>5.4</v>
      </c>
      <c r="G946" s="643"/>
      <c r="H946" s="712" t="s">
        <v>721</v>
      </c>
      <c r="I946" s="712"/>
      <c r="J946" s="644">
        <v>23.56</v>
      </c>
    </row>
    <row r="947" spans="1:10" ht="0.95" customHeight="1" thickTop="1">
      <c r="A947" s="646"/>
      <c r="B947" s="646"/>
      <c r="C947" s="646"/>
      <c r="D947" s="646"/>
      <c r="E947" s="646"/>
      <c r="F947" s="646"/>
      <c r="G947" s="646"/>
      <c r="H947" s="646"/>
      <c r="I947" s="646"/>
      <c r="J947" s="646"/>
    </row>
    <row r="948" spans="1:10" ht="18" customHeight="1">
      <c r="A948" s="628"/>
      <c r="B948" s="629" t="s">
        <v>699</v>
      </c>
      <c r="C948" s="628" t="s">
        <v>700</v>
      </c>
      <c r="D948" s="628" t="s">
        <v>701</v>
      </c>
      <c r="E948" s="713" t="s">
        <v>702</v>
      </c>
      <c r="F948" s="713"/>
      <c r="G948" s="630" t="s">
        <v>703</v>
      </c>
      <c r="H948" s="629" t="s">
        <v>704</v>
      </c>
      <c r="I948" s="629" t="s">
        <v>705</v>
      </c>
      <c r="J948" s="629" t="s">
        <v>77</v>
      </c>
    </row>
    <row r="949" spans="1:10" ht="60" customHeight="1">
      <c r="A949" s="631" t="s">
        <v>706</v>
      </c>
      <c r="B949" s="632" t="s">
        <v>1274</v>
      </c>
      <c r="C949" s="631" t="s">
        <v>23</v>
      </c>
      <c r="D949" s="631" t="s">
        <v>1275</v>
      </c>
      <c r="E949" s="710" t="s">
        <v>755</v>
      </c>
      <c r="F949" s="710"/>
      <c r="G949" s="634" t="s">
        <v>714</v>
      </c>
      <c r="H949" s="635">
        <v>1</v>
      </c>
      <c r="I949" s="636">
        <v>80.41</v>
      </c>
      <c r="J949" s="636">
        <v>80.41</v>
      </c>
    </row>
    <row r="950" spans="1:10" ht="24" customHeight="1">
      <c r="A950" s="647" t="s">
        <v>732</v>
      </c>
      <c r="B950" s="648" t="s">
        <v>1226</v>
      </c>
      <c r="C950" s="647" t="s">
        <v>23</v>
      </c>
      <c r="D950" s="647" t="s">
        <v>1227</v>
      </c>
      <c r="E950" s="711" t="s">
        <v>735</v>
      </c>
      <c r="F950" s="711"/>
      <c r="G950" s="649" t="s">
        <v>1030</v>
      </c>
      <c r="H950" s="650">
        <v>19.47</v>
      </c>
      <c r="I950" s="651">
        <v>4.13</v>
      </c>
      <c r="J950" s="651">
        <v>80.41</v>
      </c>
    </row>
    <row r="951" spans="1:10" ht="25.5">
      <c r="A951" s="643"/>
      <c r="B951" s="643"/>
      <c r="C951" s="643"/>
      <c r="D951" s="643"/>
      <c r="E951" s="643" t="s">
        <v>717</v>
      </c>
      <c r="F951" s="644">
        <v>0</v>
      </c>
      <c r="G951" s="643" t="s">
        <v>718</v>
      </c>
      <c r="H951" s="644">
        <v>0</v>
      </c>
      <c r="I951" s="643" t="s">
        <v>719</v>
      </c>
      <c r="J951" s="644">
        <v>0</v>
      </c>
    </row>
    <row r="952" spans="1:10" ht="15.75" thickBot="1">
      <c r="A952" s="643"/>
      <c r="B952" s="643"/>
      <c r="C952" s="643"/>
      <c r="D952" s="643"/>
      <c r="E952" s="643" t="s">
        <v>720</v>
      </c>
      <c r="F952" s="644">
        <v>23.93</v>
      </c>
      <c r="G952" s="643"/>
      <c r="H952" s="712" t="s">
        <v>721</v>
      </c>
      <c r="I952" s="712"/>
      <c r="J952" s="644">
        <v>104.34</v>
      </c>
    </row>
    <row r="953" spans="1:10" ht="0.95" customHeight="1" thickTop="1">
      <c r="A953" s="646"/>
      <c r="B953" s="646"/>
      <c r="C953" s="646"/>
      <c r="D953" s="646"/>
      <c r="E953" s="646"/>
      <c r="F953" s="646"/>
      <c r="G953" s="646"/>
      <c r="H953" s="646"/>
      <c r="I953" s="646"/>
      <c r="J953" s="646"/>
    </row>
    <row r="954" spans="1:10" ht="18" customHeight="1">
      <c r="A954" s="628"/>
      <c r="B954" s="629" t="s">
        <v>699</v>
      </c>
      <c r="C954" s="628" t="s">
        <v>700</v>
      </c>
      <c r="D954" s="628" t="s">
        <v>701</v>
      </c>
      <c r="E954" s="713" t="s">
        <v>702</v>
      </c>
      <c r="F954" s="713"/>
      <c r="G954" s="630" t="s">
        <v>703</v>
      </c>
      <c r="H954" s="629" t="s">
        <v>704</v>
      </c>
      <c r="I954" s="629" t="s">
        <v>705</v>
      </c>
      <c r="J954" s="629" t="s">
        <v>77</v>
      </c>
    </row>
    <row r="955" spans="1:10" ht="24" customHeight="1">
      <c r="A955" s="631" t="s">
        <v>706</v>
      </c>
      <c r="B955" s="632" t="s">
        <v>725</v>
      </c>
      <c r="C955" s="631" t="s">
        <v>23</v>
      </c>
      <c r="D955" s="631" t="s">
        <v>726</v>
      </c>
      <c r="E955" s="710" t="s">
        <v>713</v>
      </c>
      <c r="F955" s="710"/>
      <c r="G955" s="634" t="s">
        <v>714</v>
      </c>
      <c r="H955" s="635">
        <v>1</v>
      </c>
      <c r="I955" s="636">
        <v>17.399999999999999</v>
      </c>
      <c r="J955" s="636">
        <v>17.399999999999999</v>
      </c>
    </row>
    <row r="956" spans="1:10" ht="24" customHeight="1">
      <c r="A956" s="637" t="s">
        <v>710</v>
      </c>
      <c r="B956" s="638" t="s">
        <v>1286</v>
      </c>
      <c r="C956" s="637" t="s">
        <v>23</v>
      </c>
      <c r="D956" s="637" t="s">
        <v>1287</v>
      </c>
      <c r="E956" s="714" t="s">
        <v>713</v>
      </c>
      <c r="F956" s="714"/>
      <c r="G956" s="640" t="s">
        <v>714</v>
      </c>
      <c r="H956" s="641">
        <v>1</v>
      </c>
      <c r="I956" s="642">
        <v>0.11</v>
      </c>
      <c r="J956" s="642">
        <v>0.11</v>
      </c>
    </row>
    <row r="957" spans="1:10" ht="24" customHeight="1">
      <c r="A957" s="647" t="s">
        <v>732</v>
      </c>
      <c r="B957" s="648" t="s">
        <v>1079</v>
      </c>
      <c r="C957" s="647" t="s">
        <v>23</v>
      </c>
      <c r="D957" s="647" t="s">
        <v>1080</v>
      </c>
      <c r="E957" s="711" t="s">
        <v>1081</v>
      </c>
      <c r="F957" s="711"/>
      <c r="G957" s="649" t="s">
        <v>714</v>
      </c>
      <c r="H957" s="650">
        <v>1</v>
      </c>
      <c r="I957" s="651">
        <v>0.97</v>
      </c>
      <c r="J957" s="651">
        <v>0.97</v>
      </c>
    </row>
    <row r="958" spans="1:10" ht="24" customHeight="1">
      <c r="A958" s="647" t="s">
        <v>732</v>
      </c>
      <c r="B958" s="648" t="s">
        <v>1288</v>
      </c>
      <c r="C958" s="647" t="s">
        <v>23</v>
      </c>
      <c r="D958" s="647" t="s">
        <v>1289</v>
      </c>
      <c r="E958" s="711" t="s">
        <v>1078</v>
      </c>
      <c r="F958" s="711"/>
      <c r="G958" s="649" t="s">
        <v>714</v>
      </c>
      <c r="H958" s="650">
        <v>1</v>
      </c>
      <c r="I958" s="651">
        <v>13.61</v>
      </c>
      <c r="J958" s="651">
        <v>13.61</v>
      </c>
    </row>
    <row r="959" spans="1:10" ht="24" customHeight="1">
      <c r="A959" s="647" t="s">
        <v>732</v>
      </c>
      <c r="B959" s="648" t="s">
        <v>1101</v>
      </c>
      <c r="C959" s="647" t="s">
        <v>23</v>
      </c>
      <c r="D959" s="647" t="s">
        <v>1102</v>
      </c>
      <c r="E959" s="711" t="s">
        <v>1084</v>
      </c>
      <c r="F959" s="711"/>
      <c r="G959" s="649" t="s">
        <v>714</v>
      </c>
      <c r="H959" s="650">
        <v>1</v>
      </c>
      <c r="I959" s="651">
        <v>1.05</v>
      </c>
      <c r="J959" s="651">
        <v>1.05</v>
      </c>
    </row>
    <row r="960" spans="1:10" ht="24" customHeight="1">
      <c r="A960" s="647" t="s">
        <v>732</v>
      </c>
      <c r="B960" s="648" t="s">
        <v>1085</v>
      </c>
      <c r="C960" s="647" t="s">
        <v>23</v>
      </c>
      <c r="D960" s="647" t="s">
        <v>1086</v>
      </c>
      <c r="E960" s="711" t="s">
        <v>1081</v>
      </c>
      <c r="F960" s="711"/>
      <c r="G960" s="649" t="s">
        <v>714</v>
      </c>
      <c r="H960" s="650">
        <v>1</v>
      </c>
      <c r="I960" s="651">
        <v>0.55000000000000004</v>
      </c>
      <c r="J960" s="651">
        <v>0.55000000000000004</v>
      </c>
    </row>
    <row r="961" spans="1:10" ht="24" customHeight="1">
      <c r="A961" s="647" t="s">
        <v>732</v>
      </c>
      <c r="B961" s="648" t="s">
        <v>1103</v>
      </c>
      <c r="C961" s="647" t="s">
        <v>23</v>
      </c>
      <c r="D961" s="647" t="s">
        <v>1104</v>
      </c>
      <c r="E961" s="711" t="s">
        <v>1084</v>
      </c>
      <c r="F961" s="711"/>
      <c r="G961" s="649" t="s">
        <v>714</v>
      </c>
      <c r="H961" s="650">
        <v>1</v>
      </c>
      <c r="I961" s="651">
        <v>0.38</v>
      </c>
      <c r="J961" s="651">
        <v>0.38</v>
      </c>
    </row>
    <row r="962" spans="1:10" ht="24" customHeight="1">
      <c r="A962" s="647" t="s">
        <v>732</v>
      </c>
      <c r="B962" s="648" t="s">
        <v>1089</v>
      </c>
      <c r="C962" s="647" t="s">
        <v>23</v>
      </c>
      <c r="D962" s="647" t="s">
        <v>1090</v>
      </c>
      <c r="E962" s="711" t="s">
        <v>1091</v>
      </c>
      <c r="F962" s="711"/>
      <c r="G962" s="649" t="s">
        <v>714</v>
      </c>
      <c r="H962" s="650">
        <v>1</v>
      </c>
      <c r="I962" s="651">
        <v>0.01</v>
      </c>
      <c r="J962" s="651">
        <v>0.01</v>
      </c>
    </row>
    <row r="963" spans="1:10" ht="24" customHeight="1">
      <c r="A963" s="647" t="s">
        <v>732</v>
      </c>
      <c r="B963" s="648" t="s">
        <v>1092</v>
      </c>
      <c r="C963" s="647" t="s">
        <v>23</v>
      </c>
      <c r="D963" s="647" t="s">
        <v>1093</v>
      </c>
      <c r="E963" s="711" t="s">
        <v>1094</v>
      </c>
      <c r="F963" s="711"/>
      <c r="G963" s="649" t="s">
        <v>714</v>
      </c>
      <c r="H963" s="650">
        <v>1</v>
      </c>
      <c r="I963" s="651">
        <v>0.72</v>
      </c>
      <c r="J963" s="651">
        <v>0.72</v>
      </c>
    </row>
    <row r="964" spans="1:10" ht="25.5">
      <c r="A964" s="643"/>
      <c r="B964" s="643"/>
      <c r="C964" s="643"/>
      <c r="D964" s="643"/>
      <c r="E964" s="643" t="s">
        <v>717</v>
      </c>
      <c r="F964" s="644">
        <v>13.72</v>
      </c>
      <c r="G964" s="643" t="s">
        <v>718</v>
      </c>
      <c r="H964" s="644">
        <v>0</v>
      </c>
      <c r="I964" s="643" t="s">
        <v>719</v>
      </c>
      <c r="J964" s="644">
        <v>13.72</v>
      </c>
    </row>
    <row r="965" spans="1:10" ht="15.75" thickBot="1">
      <c r="A965" s="643"/>
      <c r="B965" s="643"/>
      <c r="C965" s="643"/>
      <c r="D965" s="643"/>
      <c r="E965" s="643" t="s">
        <v>720</v>
      </c>
      <c r="F965" s="644">
        <v>5.17</v>
      </c>
      <c r="G965" s="643"/>
      <c r="H965" s="712" t="s">
        <v>721</v>
      </c>
      <c r="I965" s="712"/>
      <c r="J965" s="644">
        <v>22.57</v>
      </c>
    </row>
    <row r="966" spans="1:10" ht="0.95" customHeight="1" thickTop="1">
      <c r="A966" s="646"/>
      <c r="B966" s="646"/>
      <c r="C966" s="646"/>
      <c r="D966" s="646"/>
      <c r="E966" s="646"/>
      <c r="F966" s="646"/>
      <c r="G966" s="646"/>
      <c r="H966" s="646"/>
      <c r="I966" s="646"/>
      <c r="J966" s="646"/>
    </row>
    <row r="967" spans="1:10" ht="18" customHeight="1">
      <c r="A967" s="628"/>
      <c r="B967" s="629" t="s">
        <v>699</v>
      </c>
      <c r="C967" s="628" t="s">
        <v>700</v>
      </c>
      <c r="D967" s="628" t="s">
        <v>701</v>
      </c>
      <c r="E967" s="713" t="s">
        <v>702</v>
      </c>
      <c r="F967" s="713"/>
      <c r="G967" s="630" t="s">
        <v>703</v>
      </c>
      <c r="H967" s="629" t="s">
        <v>704</v>
      </c>
      <c r="I967" s="629" t="s">
        <v>705</v>
      </c>
      <c r="J967" s="629" t="s">
        <v>77</v>
      </c>
    </row>
    <row r="968" spans="1:10" ht="48" customHeight="1">
      <c r="A968" s="631" t="s">
        <v>706</v>
      </c>
      <c r="B968" s="632" t="s">
        <v>965</v>
      </c>
      <c r="C968" s="631" t="s">
        <v>23</v>
      </c>
      <c r="D968" s="631" t="s">
        <v>966</v>
      </c>
      <c r="E968" s="710" t="s">
        <v>962</v>
      </c>
      <c r="F968" s="710"/>
      <c r="G968" s="634" t="s">
        <v>0</v>
      </c>
      <c r="H968" s="635">
        <v>1</v>
      </c>
      <c r="I968" s="636">
        <v>2.86</v>
      </c>
      <c r="J968" s="636">
        <v>2.86</v>
      </c>
    </row>
    <row r="969" spans="1:10" ht="36" customHeight="1">
      <c r="A969" s="637" t="s">
        <v>710</v>
      </c>
      <c r="B969" s="638" t="s">
        <v>1131</v>
      </c>
      <c r="C969" s="637" t="s">
        <v>23</v>
      </c>
      <c r="D969" s="637" t="s">
        <v>1132</v>
      </c>
      <c r="E969" s="714" t="s">
        <v>713</v>
      </c>
      <c r="F969" s="714"/>
      <c r="G969" s="640" t="s">
        <v>3</v>
      </c>
      <c r="H969" s="641">
        <v>4.1999999999999997E-3</v>
      </c>
      <c r="I969" s="642">
        <v>367.15</v>
      </c>
      <c r="J969" s="642">
        <v>1.54</v>
      </c>
    </row>
    <row r="970" spans="1:10" ht="24" customHeight="1">
      <c r="A970" s="637" t="s">
        <v>710</v>
      </c>
      <c r="B970" s="638" t="s">
        <v>884</v>
      </c>
      <c r="C970" s="637" t="s">
        <v>23</v>
      </c>
      <c r="D970" s="637" t="s">
        <v>885</v>
      </c>
      <c r="E970" s="714" t="s">
        <v>713</v>
      </c>
      <c r="F970" s="714"/>
      <c r="G970" s="640" t="s">
        <v>714</v>
      </c>
      <c r="H970" s="641">
        <v>7.0000000000000007E-2</v>
      </c>
      <c r="I970" s="642">
        <v>17.59</v>
      </c>
      <c r="J970" s="642">
        <v>1.23</v>
      </c>
    </row>
    <row r="971" spans="1:10" ht="24" customHeight="1">
      <c r="A971" s="637" t="s">
        <v>710</v>
      </c>
      <c r="B971" s="638" t="s">
        <v>727</v>
      </c>
      <c r="C971" s="637" t="s">
        <v>23</v>
      </c>
      <c r="D971" s="637" t="s">
        <v>728</v>
      </c>
      <c r="E971" s="714" t="s">
        <v>713</v>
      </c>
      <c r="F971" s="714"/>
      <c r="G971" s="640" t="s">
        <v>714</v>
      </c>
      <c r="H971" s="641">
        <v>7.0000000000000001E-3</v>
      </c>
      <c r="I971" s="642">
        <v>13.94</v>
      </c>
      <c r="J971" s="642">
        <v>0.09</v>
      </c>
    </row>
    <row r="972" spans="1:10" ht="25.5">
      <c r="A972" s="643"/>
      <c r="B972" s="643"/>
      <c r="C972" s="643"/>
      <c r="D972" s="643"/>
      <c r="E972" s="643" t="s">
        <v>717</v>
      </c>
      <c r="F972" s="644">
        <v>1.2</v>
      </c>
      <c r="G972" s="643" t="s">
        <v>718</v>
      </c>
      <c r="H972" s="644">
        <v>0</v>
      </c>
      <c r="I972" s="643" t="s">
        <v>719</v>
      </c>
      <c r="J972" s="644">
        <v>1.2</v>
      </c>
    </row>
    <row r="973" spans="1:10" ht="15.75" thickBot="1">
      <c r="A973" s="643"/>
      <c r="B973" s="643"/>
      <c r="C973" s="643"/>
      <c r="D973" s="643"/>
      <c r="E973" s="643" t="s">
        <v>720</v>
      </c>
      <c r="F973" s="644">
        <v>0.85</v>
      </c>
      <c r="G973" s="643"/>
      <c r="H973" s="712" t="s">
        <v>721</v>
      </c>
      <c r="I973" s="712"/>
      <c r="J973" s="644">
        <v>3.71</v>
      </c>
    </row>
    <row r="974" spans="1:10" ht="0.95" customHeight="1" thickTop="1">
      <c r="A974" s="646"/>
      <c r="B974" s="646"/>
      <c r="C974" s="646"/>
      <c r="D974" s="646"/>
      <c r="E974" s="646"/>
      <c r="F974" s="646"/>
      <c r="G974" s="646"/>
      <c r="H974" s="646"/>
      <c r="I974" s="646"/>
      <c r="J974" s="646"/>
    </row>
    <row r="975" spans="1:10" ht="18" customHeight="1">
      <c r="A975" s="628"/>
      <c r="B975" s="629" t="s">
        <v>699</v>
      </c>
      <c r="C975" s="628" t="s">
        <v>700</v>
      </c>
      <c r="D975" s="628" t="s">
        <v>701</v>
      </c>
      <c r="E975" s="713" t="s">
        <v>702</v>
      </c>
      <c r="F975" s="713"/>
      <c r="G975" s="630" t="s">
        <v>703</v>
      </c>
      <c r="H975" s="629" t="s">
        <v>704</v>
      </c>
      <c r="I975" s="629" t="s">
        <v>705</v>
      </c>
      <c r="J975" s="629" t="s">
        <v>77</v>
      </c>
    </row>
    <row r="976" spans="1:10" ht="36" customHeight="1">
      <c r="A976" s="631" t="s">
        <v>706</v>
      </c>
      <c r="B976" s="632" t="s">
        <v>1006</v>
      </c>
      <c r="C976" s="631" t="s">
        <v>23</v>
      </c>
      <c r="D976" s="631" t="s">
        <v>1007</v>
      </c>
      <c r="E976" s="710" t="s">
        <v>755</v>
      </c>
      <c r="F976" s="710"/>
      <c r="G976" s="634" t="s">
        <v>776</v>
      </c>
      <c r="H976" s="635">
        <v>1</v>
      </c>
      <c r="I976" s="636">
        <v>15.44</v>
      </c>
      <c r="J976" s="636">
        <v>15.44</v>
      </c>
    </row>
    <row r="977" spans="1:10" ht="36" customHeight="1">
      <c r="A977" s="637" t="s">
        <v>710</v>
      </c>
      <c r="B977" s="638" t="s">
        <v>1290</v>
      </c>
      <c r="C977" s="637" t="s">
        <v>23</v>
      </c>
      <c r="D977" s="637" t="s">
        <v>1291</v>
      </c>
      <c r="E977" s="714" t="s">
        <v>755</v>
      </c>
      <c r="F977" s="714"/>
      <c r="G977" s="640" t="s">
        <v>714</v>
      </c>
      <c r="H977" s="641">
        <v>1</v>
      </c>
      <c r="I977" s="642">
        <v>0.09</v>
      </c>
      <c r="J977" s="642">
        <v>0.09</v>
      </c>
    </row>
    <row r="978" spans="1:10" ht="36" customHeight="1">
      <c r="A978" s="637" t="s">
        <v>710</v>
      </c>
      <c r="B978" s="638" t="s">
        <v>1292</v>
      </c>
      <c r="C978" s="637" t="s">
        <v>23</v>
      </c>
      <c r="D978" s="637" t="s">
        <v>1293</v>
      </c>
      <c r="E978" s="714" t="s">
        <v>755</v>
      </c>
      <c r="F978" s="714"/>
      <c r="G978" s="640" t="s">
        <v>714</v>
      </c>
      <c r="H978" s="641">
        <v>1</v>
      </c>
      <c r="I978" s="642">
        <v>0.7</v>
      </c>
      <c r="J978" s="642">
        <v>0.7</v>
      </c>
    </row>
    <row r="979" spans="1:10" ht="24" customHeight="1">
      <c r="A979" s="637" t="s">
        <v>710</v>
      </c>
      <c r="B979" s="638" t="s">
        <v>1294</v>
      </c>
      <c r="C979" s="637" t="s">
        <v>23</v>
      </c>
      <c r="D979" s="637" t="s">
        <v>1295</v>
      </c>
      <c r="E979" s="714" t="s">
        <v>713</v>
      </c>
      <c r="F979" s="714"/>
      <c r="G979" s="640" t="s">
        <v>714</v>
      </c>
      <c r="H979" s="641">
        <v>1</v>
      </c>
      <c r="I979" s="642">
        <v>14.65</v>
      </c>
      <c r="J979" s="642">
        <v>14.65</v>
      </c>
    </row>
    <row r="980" spans="1:10" ht="25.5">
      <c r="A980" s="643"/>
      <c r="B980" s="643"/>
      <c r="C980" s="643"/>
      <c r="D980" s="643"/>
      <c r="E980" s="643" t="s">
        <v>717</v>
      </c>
      <c r="F980" s="644">
        <v>11.76</v>
      </c>
      <c r="G980" s="643" t="s">
        <v>718</v>
      </c>
      <c r="H980" s="644">
        <v>0</v>
      </c>
      <c r="I980" s="643" t="s">
        <v>719</v>
      </c>
      <c r="J980" s="644">
        <v>11.76</v>
      </c>
    </row>
    <row r="981" spans="1:10" ht="15.75" thickBot="1">
      <c r="A981" s="643"/>
      <c r="B981" s="643"/>
      <c r="C981" s="643"/>
      <c r="D981" s="643"/>
      <c r="E981" s="643" t="s">
        <v>720</v>
      </c>
      <c r="F981" s="644">
        <v>4.59</v>
      </c>
      <c r="G981" s="643"/>
      <c r="H981" s="712" t="s">
        <v>721</v>
      </c>
      <c r="I981" s="712"/>
      <c r="J981" s="644">
        <v>20.03</v>
      </c>
    </row>
    <row r="982" spans="1:10" ht="0.95" customHeight="1" thickTop="1">
      <c r="A982" s="646"/>
      <c r="B982" s="646"/>
      <c r="C982" s="646"/>
      <c r="D982" s="646"/>
      <c r="E982" s="646"/>
      <c r="F982" s="646"/>
      <c r="G982" s="646"/>
      <c r="H982" s="646"/>
      <c r="I982" s="646"/>
      <c r="J982" s="646"/>
    </row>
    <row r="983" spans="1:10" ht="18" customHeight="1">
      <c r="A983" s="628"/>
      <c r="B983" s="629" t="s">
        <v>699</v>
      </c>
      <c r="C983" s="628" t="s">
        <v>700</v>
      </c>
      <c r="D983" s="628" t="s">
        <v>701</v>
      </c>
      <c r="E983" s="713" t="s">
        <v>702</v>
      </c>
      <c r="F983" s="713"/>
      <c r="G983" s="630" t="s">
        <v>703</v>
      </c>
      <c r="H983" s="629" t="s">
        <v>704</v>
      </c>
      <c r="I983" s="629" t="s">
        <v>705</v>
      </c>
      <c r="J983" s="629" t="s">
        <v>77</v>
      </c>
    </row>
    <row r="984" spans="1:10" ht="36" customHeight="1">
      <c r="A984" s="631" t="s">
        <v>706</v>
      </c>
      <c r="B984" s="632" t="s">
        <v>1004</v>
      </c>
      <c r="C984" s="631" t="s">
        <v>23</v>
      </c>
      <c r="D984" s="631" t="s">
        <v>1005</v>
      </c>
      <c r="E984" s="710" t="s">
        <v>755</v>
      </c>
      <c r="F984" s="710"/>
      <c r="G984" s="634" t="s">
        <v>367</v>
      </c>
      <c r="H984" s="635">
        <v>1</v>
      </c>
      <c r="I984" s="636">
        <v>21.65</v>
      </c>
      <c r="J984" s="636">
        <v>21.65</v>
      </c>
    </row>
    <row r="985" spans="1:10" ht="36" customHeight="1">
      <c r="A985" s="637" t="s">
        <v>710</v>
      </c>
      <c r="B985" s="638" t="s">
        <v>1290</v>
      </c>
      <c r="C985" s="637" t="s">
        <v>23</v>
      </c>
      <c r="D985" s="637" t="s">
        <v>1291</v>
      </c>
      <c r="E985" s="714" t="s">
        <v>755</v>
      </c>
      <c r="F985" s="714"/>
      <c r="G985" s="640" t="s">
        <v>714</v>
      </c>
      <c r="H985" s="641">
        <v>1</v>
      </c>
      <c r="I985" s="642">
        <v>0.09</v>
      </c>
      <c r="J985" s="642">
        <v>0.09</v>
      </c>
    </row>
    <row r="986" spans="1:10" ht="36" customHeight="1">
      <c r="A986" s="637" t="s">
        <v>710</v>
      </c>
      <c r="B986" s="638" t="s">
        <v>1296</v>
      </c>
      <c r="C986" s="637" t="s">
        <v>23</v>
      </c>
      <c r="D986" s="637" t="s">
        <v>1297</v>
      </c>
      <c r="E986" s="714" t="s">
        <v>755</v>
      </c>
      <c r="F986" s="714"/>
      <c r="G986" s="640" t="s">
        <v>714</v>
      </c>
      <c r="H986" s="641">
        <v>1</v>
      </c>
      <c r="I986" s="642">
        <v>5.33</v>
      </c>
      <c r="J986" s="642">
        <v>5.33</v>
      </c>
    </row>
    <row r="987" spans="1:10" ht="36" customHeight="1">
      <c r="A987" s="637" t="s">
        <v>710</v>
      </c>
      <c r="B987" s="638" t="s">
        <v>1298</v>
      </c>
      <c r="C987" s="637" t="s">
        <v>23</v>
      </c>
      <c r="D987" s="637" t="s">
        <v>1299</v>
      </c>
      <c r="E987" s="714" t="s">
        <v>755</v>
      </c>
      <c r="F987" s="714"/>
      <c r="G987" s="640" t="s">
        <v>714</v>
      </c>
      <c r="H987" s="641">
        <v>1</v>
      </c>
      <c r="I987" s="642">
        <v>0.88</v>
      </c>
      <c r="J987" s="642">
        <v>0.88</v>
      </c>
    </row>
    <row r="988" spans="1:10" ht="36" customHeight="1">
      <c r="A988" s="637" t="s">
        <v>710</v>
      </c>
      <c r="B988" s="638" t="s">
        <v>1292</v>
      </c>
      <c r="C988" s="637" t="s">
        <v>23</v>
      </c>
      <c r="D988" s="637" t="s">
        <v>1293</v>
      </c>
      <c r="E988" s="714" t="s">
        <v>755</v>
      </c>
      <c r="F988" s="714"/>
      <c r="G988" s="640" t="s">
        <v>714</v>
      </c>
      <c r="H988" s="641">
        <v>1</v>
      </c>
      <c r="I988" s="642">
        <v>0.7</v>
      </c>
      <c r="J988" s="642">
        <v>0.7</v>
      </c>
    </row>
    <row r="989" spans="1:10" ht="24" customHeight="1">
      <c r="A989" s="637" t="s">
        <v>710</v>
      </c>
      <c r="B989" s="638" t="s">
        <v>1294</v>
      </c>
      <c r="C989" s="637" t="s">
        <v>23</v>
      </c>
      <c r="D989" s="637" t="s">
        <v>1295</v>
      </c>
      <c r="E989" s="714" t="s">
        <v>713</v>
      </c>
      <c r="F989" s="714"/>
      <c r="G989" s="640" t="s">
        <v>714</v>
      </c>
      <c r="H989" s="641">
        <v>1</v>
      </c>
      <c r="I989" s="642">
        <v>14.65</v>
      </c>
      <c r="J989" s="642">
        <v>14.65</v>
      </c>
    </row>
    <row r="990" spans="1:10" ht="25.5">
      <c r="A990" s="643"/>
      <c r="B990" s="643"/>
      <c r="C990" s="643"/>
      <c r="D990" s="643"/>
      <c r="E990" s="643" t="s">
        <v>717</v>
      </c>
      <c r="F990" s="644">
        <v>11.76</v>
      </c>
      <c r="G990" s="643" t="s">
        <v>718</v>
      </c>
      <c r="H990" s="644">
        <v>0</v>
      </c>
      <c r="I990" s="643" t="s">
        <v>719</v>
      </c>
      <c r="J990" s="644">
        <v>11.76</v>
      </c>
    </row>
    <row r="991" spans="1:10" ht="15.75" thickBot="1">
      <c r="A991" s="643"/>
      <c r="B991" s="643"/>
      <c r="C991" s="643"/>
      <c r="D991" s="643"/>
      <c r="E991" s="643" t="s">
        <v>720</v>
      </c>
      <c r="F991" s="644">
        <v>6.44</v>
      </c>
      <c r="G991" s="643"/>
      <c r="H991" s="712" t="s">
        <v>721</v>
      </c>
      <c r="I991" s="712"/>
      <c r="J991" s="644">
        <v>28.09</v>
      </c>
    </row>
    <row r="992" spans="1:10" ht="0.95" customHeight="1" thickTop="1">
      <c r="A992" s="646"/>
      <c r="B992" s="646"/>
      <c r="C992" s="646"/>
      <c r="D992" s="646"/>
      <c r="E992" s="646"/>
      <c r="F992" s="646"/>
      <c r="G992" s="646"/>
      <c r="H992" s="646"/>
      <c r="I992" s="646"/>
      <c r="J992" s="646"/>
    </row>
    <row r="993" spans="1:10" ht="18" customHeight="1">
      <c r="A993" s="628"/>
      <c r="B993" s="629" t="s">
        <v>699</v>
      </c>
      <c r="C993" s="628" t="s">
        <v>700</v>
      </c>
      <c r="D993" s="628" t="s">
        <v>701</v>
      </c>
      <c r="E993" s="713" t="s">
        <v>702</v>
      </c>
      <c r="F993" s="713"/>
      <c r="G993" s="630" t="s">
        <v>703</v>
      </c>
      <c r="H993" s="629" t="s">
        <v>704</v>
      </c>
      <c r="I993" s="629" t="s">
        <v>705</v>
      </c>
      <c r="J993" s="629" t="s">
        <v>77</v>
      </c>
    </row>
    <row r="994" spans="1:10" ht="36" customHeight="1">
      <c r="A994" s="631" t="s">
        <v>706</v>
      </c>
      <c r="B994" s="632" t="s">
        <v>1292</v>
      </c>
      <c r="C994" s="631" t="s">
        <v>23</v>
      </c>
      <c r="D994" s="631" t="s">
        <v>1293</v>
      </c>
      <c r="E994" s="710" t="s">
        <v>755</v>
      </c>
      <c r="F994" s="710"/>
      <c r="G994" s="634" t="s">
        <v>714</v>
      </c>
      <c r="H994" s="635">
        <v>1</v>
      </c>
      <c r="I994" s="636">
        <v>0.7</v>
      </c>
      <c r="J994" s="636">
        <v>0.7</v>
      </c>
    </row>
    <row r="995" spans="1:10" ht="24" customHeight="1">
      <c r="A995" s="647" t="s">
        <v>732</v>
      </c>
      <c r="B995" s="648" t="s">
        <v>1300</v>
      </c>
      <c r="C995" s="647" t="s">
        <v>23</v>
      </c>
      <c r="D995" s="647" t="s">
        <v>1301</v>
      </c>
      <c r="E995" s="711" t="s">
        <v>1084</v>
      </c>
      <c r="F995" s="711"/>
      <c r="G995" s="649" t="s">
        <v>265</v>
      </c>
      <c r="H995" s="650">
        <v>5.3300000000000001E-5</v>
      </c>
      <c r="I995" s="651">
        <v>13240.1</v>
      </c>
      <c r="J995" s="651">
        <v>0.7</v>
      </c>
    </row>
    <row r="996" spans="1:10" ht="25.5">
      <c r="A996" s="643"/>
      <c r="B996" s="643"/>
      <c r="C996" s="643"/>
      <c r="D996" s="643"/>
      <c r="E996" s="643" t="s">
        <v>717</v>
      </c>
      <c r="F996" s="644">
        <v>0</v>
      </c>
      <c r="G996" s="643" t="s">
        <v>718</v>
      </c>
      <c r="H996" s="644">
        <v>0</v>
      </c>
      <c r="I996" s="643" t="s">
        <v>719</v>
      </c>
      <c r="J996" s="644">
        <v>0</v>
      </c>
    </row>
    <row r="997" spans="1:10" ht="15.75" thickBot="1">
      <c r="A997" s="643"/>
      <c r="B997" s="643"/>
      <c r="C997" s="643"/>
      <c r="D997" s="643"/>
      <c r="E997" s="643" t="s">
        <v>720</v>
      </c>
      <c r="F997" s="644">
        <v>0.2</v>
      </c>
      <c r="G997" s="643"/>
      <c r="H997" s="712" t="s">
        <v>721</v>
      </c>
      <c r="I997" s="712"/>
      <c r="J997" s="644">
        <v>0.9</v>
      </c>
    </row>
    <row r="998" spans="1:10" ht="0.95" customHeight="1" thickTop="1">
      <c r="A998" s="646"/>
      <c r="B998" s="646"/>
      <c r="C998" s="646"/>
      <c r="D998" s="646"/>
      <c r="E998" s="646"/>
      <c r="F998" s="646"/>
      <c r="G998" s="646"/>
      <c r="H998" s="646"/>
      <c r="I998" s="646"/>
      <c r="J998" s="646"/>
    </row>
    <row r="999" spans="1:10" ht="18" customHeight="1">
      <c r="A999" s="628"/>
      <c r="B999" s="629" t="s">
        <v>699</v>
      </c>
      <c r="C999" s="628" t="s">
        <v>700</v>
      </c>
      <c r="D999" s="628" t="s">
        <v>701</v>
      </c>
      <c r="E999" s="713" t="s">
        <v>702</v>
      </c>
      <c r="F999" s="713"/>
      <c r="G999" s="630" t="s">
        <v>703</v>
      </c>
      <c r="H999" s="629" t="s">
        <v>704</v>
      </c>
      <c r="I999" s="629" t="s">
        <v>705</v>
      </c>
      <c r="J999" s="629" t="s">
        <v>77</v>
      </c>
    </row>
    <row r="1000" spans="1:10" ht="36" customHeight="1">
      <c r="A1000" s="631" t="s">
        <v>706</v>
      </c>
      <c r="B1000" s="632" t="s">
        <v>1290</v>
      </c>
      <c r="C1000" s="631" t="s">
        <v>23</v>
      </c>
      <c r="D1000" s="631" t="s">
        <v>1291</v>
      </c>
      <c r="E1000" s="710" t="s">
        <v>755</v>
      </c>
      <c r="F1000" s="710"/>
      <c r="G1000" s="634" t="s">
        <v>714</v>
      </c>
      <c r="H1000" s="635">
        <v>1</v>
      </c>
      <c r="I1000" s="636">
        <v>0.09</v>
      </c>
      <c r="J1000" s="636">
        <v>0.09</v>
      </c>
    </row>
    <row r="1001" spans="1:10" ht="24" customHeight="1">
      <c r="A1001" s="647" t="s">
        <v>732</v>
      </c>
      <c r="B1001" s="648" t="s">
        <v>1300</v>
      </c>
      <c r="C1001" s="647" t="s">
        <v>23</v>
      </c>
      <c r="D1001" s="647" t="s">
        <v>1301</v>
      </c>
      <c r="E1001" s="711" t="s">
        <v>1084</v>
      </c>
      <c r="F1001" s="711"/>
      <c r="G1001" s="649" t="s">
        <v>265</v>
      </c>
      <c r="H1001" s="650">
        <v>7.4000000000000003E-6</v>
      </c>
      <c r="I1001" s="651">
        <v>13240.1</v>
      </c>
      <c r="J1001" s="651">
        <v>0.09</v>
      </c>
    </row>
    <row r="1002" spans="1:10" ht="25.5">
      <c r="A1002" s="643"/>
      <c r="B1002" s="643"/>
      <c r="C1002" s="643"/>
      <c r="D1002" s="643"/>
      <c r="E1002" s="643" t="s">
        <v>717</v>
      </c>
      <c r="F1002" s="644">
        <v>0</v>
      </c>
      <c r="G1002" s="643" t="s">
        <v>718</v>
      </c>
      <c r="H1002" s="644">
        <v>0</v>
      </c>
      <c r="I1002" s="643" t="s">
        <v>719</v>
      </c>
      <c r="J1002" s="644">
        <v>0</v>
      </c>
    </row>
    <row r="1003" spans="1:10" ht="15.75" thickBot="1">
      <c r="A1003" s="643"/>
      <c r="B1003" s="643"/>
      <c r="C1003" s="643"/>
      <c r="D1003" s="643"/>
      <c r="E1003" s="643" t="s">
        <v>720</v>
      </c>
      <c r="F1003" s="644">
        <v>0.02</v>
      </c>
      <c r="G1003" s="643"/>
      <c r="H1003" s="712" t="s">
        <v>721</v>
      </c>
      <c r="I1003" s="712"/>
      <c r="J1003" s="644">
        <v>0.11</v>
      </c>
    </row>
    <row r="1004" spans="1:10" ht="0.95" customHeight="1" thickTop="1">
      <c r="A1004" s="646"/>
      <c r="B1004" s="646"/>
      <c r="C1004" s="646"/>
      <c r="D1004" s="646"/>
      <c r="E1004" s="646"/>
      <c r="F1004" s="646"/>
      <c r="G1004" s="646"/>
      <c r="H1004" s="646"/>
      <c r="I1004" s="646"/>
      <c r="J1004" s="646"/>
    </row>
    <row r="1005" spans="1:10" ht="18" customHeight="1">
      <c r="A1005" s="628"/>
      <c r="B1005" s="629" t="s">
        <v>699</v>
      </c>
      <c r="C1005" s="628" t="s">
        <v>700</v>
      </c>
      <c r="D1005" s="628" t="s">
        <v>701</v>
      </c>
      <c r="E1005" s="713" t="s">
        <v>702</v>
      </c>
      <c r="F1005" s="713"/>
      <c r="G1005" s="630" t="s">
        <v>703</v>
      </c>
      <c r="H1005" s="629" t="s">
        <v>704</v>
      </c>
      <c r="I1005" s="629" t="s">
        <v>705</v>
      </c>
      <c r="J1005" s="629" t="s">
        <v>77</v>
      </c>
    </row>
    <row r="1006" spans="1:10" ht="36" customHeight="1">
      <c r="A1006" s="631" t="s">
        <v>706</v>
      </c>
      <c r="B1006" s="632" t="s">
        <v>1298</v>
      </c>
      <c r="C1006" s="631" t="s">
        <v>23</v>
      </c>
      <c r="D1006" s="631" t="s">
        <v>1299</v>
      </c>
      <c r="E1006" s="710" t="s">
        <v>755</v>
      </c>
      <c r="F1006" s="710"/>
      <c r="G1006" s="634" t="s">
        <v>714</v>
      </c>
      <c r="H1006" s="635">
        <v>1</v>
      </c>
      <c r="I1006" s="636">
        <v>0.88</v>
      </c>
      <c r="J1006" s="636">
        <v>0.88</v>
      </c>
    </row>
    <row r="1007" spans="1:10" ht="24" customHeight="1">
      <c r="A1007" s="647" t="s">
        <v>732</v>
      </c>
      <c r="B1007" s="648" t="s">
        <v>1300</v>
      </c>
      <c r="C1007" s="647" t="s">
        <v>23</v>
      </c>
      <c r="D1007" s="647" t="s">
        <v>1301</v>
      </c>
      <c r="E1007" s="711" t="s">
        <v>1084</v>
      </c>
      <c r="F1007" s="711"/>
      <c r="G1007" s="649" t="s">
        <v>265</v>
      </c>
      <c r="H1007" s="650">
        <v>6.6699999999999995E-5</v>
      </c>
      <c r="I1007" s="651">
        <v>13240.1</v>
      </c>
      <c r="J1007" s="651">
        <v>0.88</v>
      </c>
    </row>
    <row r="1008" spans="1:10" ht="25.5">
      <c r="A1008" s="643"/>
      <c r="B1008" s="643"/>
      <c r="C1008" s="643"/>
      <c r="D1008" s="643"/>
      <c r="E1008" s="643" t="s">
        <v>717</v>
      </c>
      <c r="F1008" s="644">
        <v>0</v>
      </c>
      <c r="G1008" s="643" t="s">
        <v>718</v>
      </c>
      <c r="H1008" s="644">
        <v>0</v>
      </c>
      <c r="I1008" s="643" t="s">
        <v>719</v>
      </c>
      <c r="J1008" s="644">
        <v>0</v>
      </c>
    </row>
    <row r="1009" spans="1:10" ht="15.75" thickBot="1">
      <c r="A1009" s="643"/>
      <c r="B1009" s="643"/>
      <c r="C1009" s="643"/>
      <c r="D1009" s="643"/>
      <c r="E1009" s="643" t="s">
        <v>720</v>
      </c>
      <c r="F1009" s="644">
        <v>0.26</v>
      </c>
      <c r="G1009" s="643"/>
      <c r="H1009" s="712" t="s">
        <v>721</v>
      </c>
      <c r="I1009" s="712"/>
      <c r="J1009" s="644">
        <v>1.1399999999999999</v>
      </c>
    </row>
    <row r="1010" spans="1:10" ht="0.95" customHeight="1" thickTop="1">
      <c r="A1010" s="646"/>
      <c r="B1010" s="646"/>
      <c r="C1010" s="646"/>
      <c r="D1010" s="646"/>
      <c r="E1010" s="646"/>
      <c r="F1010" s="646"/>
      <c r="G1010" s="646"/>
      <c r="H1010" s="646"/>
      <c r="I1010" s="646"/>
      <c r="J1010" s="646"/>
    </row>
    <row r="1011" spans="1:10" ht="18" customHeight="1">
      <c r="A1011" s="628"/>
      <c r="B1011" s="629" t="s">
        <v>699</v>
      </c>
      <c r="C1011" s="628" t="s">
        <v>700</v>
      </c>
      <c r="D1011" s="628" t="s">
        <v>701</v>
      </c>
      <c r="E1011" s="713" t="s">
        <v>702</v>
      </c>
      <c r="F1011" s="713"/>
      <c r="G1011" s="630" t="s">
        <v>703</v>
      </c>
      <c r="H1011" s="629" t="s">
        <v>704</v>
      </c>
      <c r="I1011" s="629" t="s">
        <v>705</v>
      </c>
      <c r="J1011" s="629" t="s">
        <v>77</v>
      </c>
    </row>
    <row r="1012" spans="1:10" ht="36" customHeight="1">
      <c r="A1012" s="631" t="s">
        <v>706</v>
      </c>
      <c r="B1012" s="632" t="s">
        <v>1296</v>
      </c>
      <c r="C1012" s="631" t="s">
        <v>23</v>
      </c>
      <c r="D1012" s="631" t="s">
        <v>1297</v>
      </c>
      <c r="E1012" s="710" t="s">
        <v>755</v>
      </c>
      <c r="F1012" s="710"/>
      <c r="G1012" s="634" t="s">
        <v>714</v>
      </c>
      <c r="H1012" s="635">
        <v>1</v>
      </c>
      <c r="I1012" s="636">
        <v>5.33</v>
      </c>
      <c r="J1012" s="636">
        <v>5.33</v>
      </c>
    </row>
    <row r="1013" spans="1:10" ht="24" customHeight="1">
      <c r="A1013" s="647" t="s">
        <v>732</v>
      </c>
      <c r="B1013" s="648" t="s">
        <v>1208</v>
      </c>
      <c r="C1013" s="647" t="s">
        <v>23</v>
      </c>
      <c r="D1013" s="647" t="s">
        <v>1209</v>
      </c>
      <c r="E1013" s="711" t="s">
        <v>735</v>
      </c>
      <c r="F1013" s="711"/>
      <c r="G1013" s="649" t="s">
        <v>1030</v>
      </c>
      <c r="H1013" s="650">
        <v>1.03</v>
      </c>
      <c r="I1013" s="651">
        <v>5.18</v>
      </c>
      <c r="J1013" s="651">
        <v>5.33</v>
      </c>
    </row>
    <row r="1014" spans="1:10" ht="25.5">
      <c r="A1014" s="643"/>
      <c r="B1014" s="643"/>
      <c r="C1014" s="643"/>
      <c r="D1014" s="643"/>
      <c r="E1014" s="643" t="s">
        <v>717</v>
      </c>
      <c r="F1014" s="644">
        <v>0</v>
      </c>
      <c r="G1014" s="643" t="s">
        <v>718</v>
      </c>
      <c r="H1014" s="644">
        <v>0</v>
      </c>
      <c r="I1014" s="643" t="s">
        <v>719</v>
      </c>
      <c r="J1014" s="644">
        <v>0</v>
      </c>
    </row>
    <row r="1015" spans="1:10" ht="15.75" thickBot="1">
      <c r="A1015" s="643"/>
      <c r="B1015" s="643"/>
      <c r="C1015" s="643"/>
      <c r="D1015" s="643"/>
      <c r="E1015" s="643" t="s">
        <v>720</v>
      </c>
      <c r="F1015" s="644">
        <v>1.58</v>
      </c>
      <c r="G1015" s="643"/>
      <c r="H1015" s="712" t="s">
        <v>721</v>
      </c>
      <c r="I1015" s="712"/>
      <c r="J1015" s="644">
        <v>6.91</v>
      </c>
    </row>
    <row r="1016" spans="1:10" ht="0.95" customHeight="1" thickTop="1">
      <c r="A1016" s="646"/>
      <c r="B1016" s="646"/>
      <c r="C1016" s="646"/>
      <c r="D1016" s="646"/>
      <c r="E1016" s="646"/>
      <c r="F1016" s="646"/>
      <c r="G1016" s="646"/>
      <c r="H1016" s="646"/>
      <c r="I1016" s="646"/>
      <c r="J1016" s="646"/>
    </row>
    <row r="1017" spans="1:10" ht="18" customHeight="1">
      <c r="A1017" s="628"/>
      <c r="B1017" s="629" t="s">
        <v>699</v>
      </c>
      <c r="C1017" s="628" t="s">
        <v>700</v>
      </c>
      <c r="D1017" s="628" t="s">
        <v>701</v>
      </c>
      <c r="E1017" s="713" t="s">
        <v>702</v>
      </c>
      <c r="F1017" s="713"/>
      <c r="G1017" s="630" t="s">
        <v>703</v>
      </c>
      <c r="H1017" s="629" t="s">
        <v>704</v>
      </c>
      <c r="I1017" s="629" t="s">
        <v>705</v>
      </c>
      <c r="J1017" s="629" t="s">
        <v>77</v>
      </c>
    </row>
    <row r="1018" spans="1:10" ht="36" customHeight="1">
      <c r="A1018" s="631" t="s">
        <v>706</v>
      </c>
      <c r="B1018" s="632" t="s">
        <v>1039</v>
      </c>
      <c r="C1018" s="631" t="s">
        <v>23</v>
      </c>
      <c r="D1018" s="631" t="s">
        <v>1040</v>
      </c>
      <c r="E1018" s="710" t="s">
        <v>731</v>
      </c>
      <c r="F1018" s="710"/>
      <c r="G1018" s="634" t="s">
        <v>3</v>
      </c>
      <c r="H1018" s="635">
        <v>1</v>
      </c>
      <c r="I1018" s="636">
        <v>337.48</v>
      </c>
      <c r="J1018" s="636">
        <v>337.48</v>
      </c>
    </row>
    <row r="1019" spans="1:10" ht="48" customHeight="1">
      <c r="A1019" s="637" t="s">
        <v>710</v>
      </c>
      <c r="B1019" s="638" t="s">
        <v>1123</v>
      </c>
      <c r="C1019" s="637" t="s">
        <v>23</v>
      </c>
      <c r="D1019" s="637" t="s">
        <v>1124</v>
      </c>
      <c r="E1019" s="714" t="s">
        <v>755</v>
      </c>
      <c r="F1019" s="714"/>
      <c r="G1019" s="640" t="s">
        <v>367</v>
      </c>
      <c r="H1019" s="641">
        <v>0.83</v>
      </c>
      <c r="I1019" s="642">
        <v>1.41</v>
      </c>
      <c r="J1019" s="642">
        <v>1.17</v>
      </c>
    </row>
    <row r="1020" spans="1:10" ht="48" customHeight="1">
      <c r="A1020" s="637" t="s">
        <v>710</v>
      </c>
      <c r="B1020" s="638" t="s">
        <v>1125</v>
      </c>
      <c r="C1020" s="637" t="s">
        <v>23</v>
      </c>
      <c r="D1020" s="637" t="s">
        <v>1126</v>
      </c>
      <c r="E1020" s="714" t="s">
        <v>755</v>
      </c>
      <c r="F1020" s="714"/>
      <c r="G1020" s="640" t="s">
        <v>776</v>
      </c>
      <c r="H1020" s="641">
        <v>0.78</v>
      </c>
      <c r="I1020" s="642">
        <v>0.28000000000000003</v>
      </c>
      <c r="J1020" s="642">
        <v>0.21</v>
      </c>
    </row>
    <row r="1021" spans="1:10" ht="24" customHeight="1">
      <c r="A1021" s="637" t="s">
        <v>710</v>
      </c>
      <c r="B1021" s="638" t="s">
        <v>727</v>
      </c>
      <c r="C1021" s="637" t="s">
        <v>23</v>
      </c>
      <c r="D1021" s="637" t="s">
        <v>728</v>
      </c>
      <c r="E1021" s="714" t="s">
        <v>713</v>
      </c>
      <c r="F1021" s="714"/>
      <c r="G1021" s="640" t="s">
        <v>714</v>
      </c>
      <c r="H1021" s="641">
        <v>2.5299999999999998</v>
      </c>
      <c r="I1021" s="642">
        <v>13.94</v>
      </c>
      <c r="J1021" s="642">
        <v>35.26</v>
      </c>
    </row>
    <row r="1022" spans="1:10" ht="24" customHeight="1">
      <c r="A1022" s="637" t="s">
        <v>710</v>
      </c>
      <c r="B1022" s="638" t="s">
        <v>1127</v>
      </c>
      <c r="C1022" s="637" t="s">
        <v>23</v>
      </c>
      <c r="D1022" s="637" t="s">
        <v>1128</v>
      </c>
      <c r="E1022" s="714" t="s">
        <v>713</v>
      </c>
      <c r="F1022" s="714"/>
      <c r="G1022" s="640" t="s">
        <v>714</v>
      </c>
      <c r="H1022" s="641">
        <v>1.6</v>
      </c>
      <c r="I1022" s="642">
        <v>12.67</v>
      </c>
      <c r="J1022" s="642">
        <v>20.27</v>
      </c>
    </row>
    <row r="1023" spans="1:10" ht="24" customHeight="1">
      <c r="A1023" s="647" t="s">
        <v>732</v>
      </c>
      <c r="B1023" s="648" t="s">
        <v>886</v>
      </c>
      <c r="C1023" s="647" t="s">
        <v>23</v>
      </c>
      <c r="D1023" s="647" t="s">
        <v>887</v>
      </c>
      <c r="E1023" s="711" t="s">
        <v>735</v>
      </c>
      <c r="F1023" s="711"/>
      <c r="G1023" s="649" t="s">
        <v>3</v>
      </c>
      <c r="H1023" s="650">
        <v>0.75580000000000003</v>
      </c>
      <c r="I1023" s="651">
        <v>74</v>
      </c>
      <c r="J1023" s="651">
        <v>55.92</v>
      </c>
    </row>
    <row r="1024" spans="1:10" ht="24" customHeight="1">
      <c r="A1024" s="647" t="s">
        <v>732</v>
      </c>
      <c r="B1024" s="648" t="s">
        <v>901</v>
      </c>
      <c r="C1024" s="647" t="s">
        <v>23</v>
      </c>
      <c r="D1024" s="647" t="s">
        <v>902</v>
      </c>
      <c r="E1024" s="711" t="s">
        <v>735</v>
      </c>
      <c r="F1024" s="711"/>
      <c r="G1024" s="649" t="s">
        <v>742</v>
      </c>
      <c r="H1024" s="650">
        <v>322.98</v>
      </c>
      <c r="I1024" s="651">
        <v>0.56000000000000005</v>
      </c>
      <c r="J1024" s="651">
        <v>180.86</v>
      </c>
    </row>
    <row r="1025" spans="1:10" ht="24" customHeight="1">
      <c r="A1025" s="647" t="s">
        <v>732</v>
      </c>
      <c r="B1025" s="648" t="s">
        <v>1302</v>
      </c>
      <c r="C1025" s="647" t="s">
        <v>23</v>
      </c>
      <c r="D1025" s="647" t="s">
        <v>1303</v>
      </c>
      <c r="E1025" s="711" t="s">
        <v>735</v>
      </c>
      <c r="F1025" s="711"/>
      <c r="G1025" s="649" t="s">
        <v>3</v>
      </c>
      <c r="H1025" s="650">
        <v>0.58699999999999997</v>
      </c>
      <c r="I1025" s="651">
        <v>74.599999999999994</v>
      </c>
      <c r="J1025" s="651">
        <v>43.79</v>
      </c>
    </row>
    <row r="1026" spans="1:10" ht="25.5">
      <c r="A1026" s="643"/>
      <c r="B1026" s="643"/>
      <c r="C1026" s="643"/>
      <c r="D1026" s="643"/>
      <c r="E1026" s="643" t="s">
        <v>717</v>
      </c>
      <c r="F1026" s="644">
        <v>41.62</v>
      </c>
      <c r="G1026" s="643" t="s">
        <v>718</v>
      </c>
      <c r="H1026" s="644">
        <v>0</v>
      </c>
      <c r="I1026" s="643" t="s">
        <v>719</v>
      </c>
      <c r="J1026" s="644">
        <v>41.62</v>
      </c>
    </row>
    <row r="1027" spans="1:10" ht="15.75" thickBot="1">
      <c r="A1027" s="643"/>
      <c r="B1027" s="643"/>
      <c r="C1027" s="643"/>
      <c r="D1027" s="643"/>
      <c r="E1027" s="643" t="s">
        <v>720</v>
      </c>
      <c r="F1027" s="644">
        <v>100.46</v>
      </c>
      <c r="G1027" s="643"/>
      <c r="H1027" s="712" t="s">
        <v>721</v>
      </c>
      <c r="I1027" s="712"/>
      <c r="J1027" s="644">
        <v>437.94</v>
      </c>
    </row>
    <row r="1028" spans="1:10" ht="0.95" customHeight="1" thickTop="1">
      <c r="A1028" s="646"/>
      <c r="B1028" s="646"/>
      <c r="C1028" s="646"/>
      <c r="D1028" s="646"/>
      <c r="E1028" s="646"/>
      <c r="F1028" s="646"/>
      <c r="G1028" s="646"/>
      <c r="H1028" s="646"/>
      <c r="I1028" s="646"/>
      <c r="J1028" s="646"/>
    </row>
    <row r="1029" spans="1:10" ht="18" customHeight="1">
      <c r="A1029" s="628"/>
      <c r="B1029" s="629" t="s">
        <v>699</v>
      </c>
      <c r="C1029" s="628" t="s">
        <v>700</v>
      </c>
      <c r="D1029" s="628" t="s">
        <v>701</v>
      </c>
      <c r="E1029" s="713" t="s">
        <v>702</v>
      </c>
      <c r="F1029" s="713"/>
      <c r="G1029" s="630" t="s">
        <v>703</v>
      </c>
      <c r="H1029" s="629" t="s">
        <v>704</v>
      </c>
      <c r="I1029" s="629" t="s">
        <v>705</v>
      </c>
      <c r="J1029" s="629" t="s">
        <v>77</v>
      </c>
    </row>
    <row r="1030" spans="1:10" ht="36" customHeight="1">
      <c r="A1030" s="631" t="s">
        <v>706</v>
      </c>
      <c r="B1030" s="632" t="s">
        <v>953</v>
      </c>
      <c r="C1030" s="631" t="s">
        <v>23</v>
      </c>
      <c r="D1030" s="631" t="s">
        <v>954</v>
      </c>
      <c r="E1030" s="710" t="s">
        <v>731</v>
      </c>
      <c r="F1030" s="710"/>
      <c r="G1030" s="634" t="s">
        <v>3</v>
      </c>
      <c r="H1030" s="635">
        <v>1</v>
      </c>
      <c r="I1030" s="636">
        <v>330.26</v>
      </c>
      <c r="J1030" s="636">
        <v>330.26</v>
      </c>
    </row>
    <row r="1031" spans="1:10" ht="48" customHeight="1">
      <c r="A1031" s="637" t="s">
        <v>710</v>
      </c>
      <c r="B1031" s="638" t="s">
        <v>1182</v>
      </c>
      <c r="C1031" s="637" t="s">
        <v>23</v>
      </c>
      <c r="D1031" s="637" t="s">
        <v>1183</v>
      </c>
      <c r="E1031" s="714" t="s">
        <v>755</v>
      </c>
      <c r="F1031" s="714"/>
      <c r="G1031" s="640" t="s">
        <v>367</v>
      </c>
      <c r="H1031" s="641">
        <v>0.66</v>
      </c>
      <c r="I1031" s="642">
        <v>3.92</v>
      </c>
      <c r="J1031" s="642">
        <v>2.58</v>
      </c>
    </row>
    <row r="1032" spans="1:10" ht="48" customHeight="1">
      <c r="A1032" s="637" t="s">
        <v>710</v>
      </c>
      <c r="B1032" s="638" t="s">
        <v>1176</v>
      </c>
      <c r="C1032" s="637" t="s">
        <v>23</v>
      </c>
      <c r="D1032" s="637" t="s">
        <v>1177</v>
      </c>
      <c r="E1032" s="714" t="s">
        <v>755</v>
      </c>
      <c r="F1032" s="714"/>
      <c r="G1032" s="640" t="s">
        <v>776</v>
      </c>
      <c r="H1032" s="641">
        <v>0.62</v>
      </c>
      <c r="I1032" s="642">
        <v>1.1499999999999999</v>
      </c>
      <c r="J1032" s="642">
        <v>0.71</v>
      </c>
    </row>
    <row r="1033" spans="1:10" ht="24" customHeight="1">
      <c r="A1033" s="637" t="s">
        <v>710</v>
      </c>
      <c r="B1033" s="638" t="s">
        <v>727</v>
      </c>
      <c r="C1033" s="637" t="s">
        <v>23</v>
      </c>
      <c r="D1033" s="637" t="s">
        <v>728</v>
      </c>
      <c r="E1033" s="714" t="s">
        <v>713</v>
      </c>
      <c r="F1033" s="714"/>
      <c r="G1033" s="640" t="s">
        <v>714</v>
      </c>
      <c r="H1033" s="641">
        <v>2.0299999999999998</v>
      </c>
      <c r="I1033" s="642">
        <v>13.94</v>
      </c>
      <c r="J1033" s="642">
        <v>28.29</v>
      </c>
    </row>
    <row r="1034" spans="1:10" ht="24" customHeight="1">
      <c r="A1034" s="637" t="s">
        <v>710</v>
      </c>
      <c r="B1034" s="638" t="s">
        <v>1127</v>
      </c>
      <c r="C1034" s="637" t="s">
        <v>23</v>
      </c>
      <c r="D1034" s="637" t="s">
        <v>1128</v>
      </c>
      <c r="E1034" s="714" t="s">
        <v>713</v>
      </c>
      <c r="F1034" s="714"/>
      <c r="G1034" s="640" t="s">
        <v>714</v>
      </c>
      <c r="H1034" s="641">
        <v>1.28</v>
      </c>
      <c r="I1034" s="642">
        <v>12.67</v>
      </c>
      <c r="J1034" s="642">
        <v>16.21</v>
      </c>
    </row>
    <row r="1035" spans="1:10" ht="24" customHeight="1">
      <c r="A1035" s="647" t="s">
        <v>732</v>
      </c>
      <c r="B1035" s="648" t="s">
        <v>886</v>
      </c>
      <c r="C1035" s="647" t="s">
        <v>23</v>
      </c>
      <c r="D1035" s="647" t="s">
        <v>887</v>
      </c>
      <c r="E1035" s="711" t="s">
        <v>735</v>
      </c>
      <c r="F1035" s="711"/>
      <c r="G1035" s="649" t="s">
        <v>3</v>
      </c>
      <c r="H1035" s="650">
        <v>0.76100000000000001</v>
      </c>
      <c r="I1035" s="651">
        <v>74</v>
      </c>
      <c r="J1035" s="651">
        <v>56.31</v>
      </c>
    </row>
    <row r="1036" spans="1:10" ht="24" customHeight="1">
      <c r="A1036" s="647" t="s">
        <v>732</v>
      </c>
      <c r="B1036" s="648" t="s">
        <v>901</v>
      </c>
      <c r="C1036" s="647" t="s">
        <v>23</v>
      </c>
      <c r="D1036" s="647" t="s">
        <v>902</v>
      </c>
      <c r="E1036" s="711" t="s">
        <v>735</v>
      </c>
      <c r="F1036" s="711"/>
      <c r="G1036" s="649" t="s">
        <v>742</v>
      </c>
      <c r="H1036" s="650">
        <v>325.16000000000003</v>
      </c>
      <c r="I1036" s="651">
        <v>0.56000000000000005</v>
      </c>
      <c r="J1036" s="651">
        <v>182.08</v>
      </c>
    </row>
    <row r="1037" spans="1:10" ht="24" customHeight="1">
      <c r="A1037" s="647" t="s">
        <v>732</v>
      </c>
      <c r="B1037" s="648" t="s">
        <v>1302</v>
      </c>
      <c r="C1037" s="647" t="s">
        <v>23</v>
      </c>
      <c r="D1037" s="647" t="s">
        <v>1303</v>
      </c>
      <c r="E1037" s="711" t="s">
        <v>735</v>
      </c>
      <c r="F1037" s="711"/>
      <c r="G1037" s="649" t="s">
        <v>3</v>
      </c>
      <c r="H1037" s="650">
        <v>0.59099999999999997</v>
      </c>
      <c r="I1037" s="651">
        <v>74.599999999999994</v>
      </c>
      <c r="J1037" s="651">
        <v>44.08</v>
      </c>
    </row>
    <row r="1038" spans="1:10" ht="25.5">
      <c r="A1038" s="643"/>
      <c r="B1038" s="643"/>
      <c r="C1038" s="643"/>
      <c r="D1038" s="643"/>
      <c r="E1038" s="643" t="s">
        <v>717</v>
      </c>
      <c r="F1038" s="644">
        <v>33.35</v>
      </c>
      <c r="G1038" s="643" t="s">
        <v>718</v>
      </c>
      <c r="H1038" s="644">
        <v>0</v>
      </c>
      <c r="I1038" s="643" t="s">
        <v>719</v>
      </c>
      <c r="J1038" s="644">
        <v>33.35</v>
      </c>
    </row>
    <row r="1039" spans="1:10" ht="15.75" thickBot="1">
      <c r="A1039" s="643"/>
      <c r="B1039" s="643"/>
      <c r="C1039" s="643"/>
      <c r="D1039" s="643"/>
      <c r="E1039" s="643" t="s">
        <v>720</v>
      </c>
      <c r="F1039" s="644">
        <v>98.31</v>
      </c>
      <c r="G1039" s="643"/>
      <c r="H1039" s="712" t="s">
        <v>721</v>
      </c>
      <c r="I1039" s="712"/>
      <c r="J1039" s="644">
        <v>428.57</v>
      </c>
    </row>
    <row r="1040" spans="1:10" ht="0.95" customHeight="1" thickTop="1">
      <c r="A1040" s="646"/>
      <c r="B1040" s="646"/>
      <c r="C1040" s="646"/>
      <c r="D1040" s="646"/>
      <c r="E1040" s="646"/>
      <c r="F1040" s="646"/>
      <c r="G1040" s="646"/>
      <c r="H1040" s="646"/>
      <c r="I1040" s="646"/>
      <c r="J1040" s="646"/>
    </row>
    <row r="1041" spans="1:10" ht="18" customHeight="1">
      <c r="A1041" s="628"/>
      <c r="B1041" s="629" t="s">
        <v>699</v>
      </c>
      <c r="C1041" s="628" t="s">
        <v>700</v>
      </c>
      <c r="D1041" s="628" t="s">
        <v>701</v>
      </c>
      <c r="E1041" s="713" t="s">
        <v>702</v>
      </c>
      <c r="F1041" s="713"/>
      <c r="G1041" s="630" t="s">
        <v>703</v>
      </c>
      <c r="H1041" s="629" t="s">
        <v>704</v>
      </c>
      <c r="I1041" s="629" t="s">
        <v>705</v>
      </c>
      <c r="J1041" s="629" t="s">
        <v>77</v>
      </c>
    </row>
    <row r="1042" spans="1:10" ht="36" customHeight="1">
      <c r="A1042" s="631" t="s">
        <v>706</v>
      </c>
      <c r="B1042" s="632" t="s">
        <v>729</v>
      </c>
      <c r="C1042" s="631" t="s">
        <v>23</v>
      </c>
      <c r="D1042" s="631" t="s">
        <v>730</v>
      </c>
      <c r="E1042" s="710" t="s">
        <v>731</v>
      </c>
      <c r="F1042" s="710"/>
      <c r="G1042" s="634" t="s">
        <v>3</v>
      </c>
      <c r="H1042" s="635">
        <v>1</v>
      </c>
      <c r="I1042" s="636">
        <v>275.66000000000003</v>
      </c>
      <c r="J1042" s="636">
        <v>275.66000000000003</v>
      </c>
    </row>
    <row r="1043" spans="1:10" ht="48" customHeight="1">
      <c r="A1043" s="637" t="s">
        <v>710</v>
      </c>
      <c r="B1043" s="638" t="s">
        <v>1123</v>
      </c>
      <c r="C1043" s="637" t="s">
        <v>23</v>
      </c>
      <c r="D1043" s="637" t="s">
        <v>1124</v>
      </c>
      <c r="E1043" s="714" t="s">
        <v>755</v>
      </c>
      <c r="F1043" s="714"/>
      <c r="G1043" s="640" t="s">
        <v>367</v>
      </c>
      <c r="H1043" s="641">
        <v>0.76</v>
      </c>
      <c r="I1043" s="642">
        <v>1.41</v>
      </c>
      <c r="J1043" s="642">
        <v>1.07</v>
      </c>
    </row>
    <row r="1044" spans="1:10" ht="48" customHeight="1">
      <c r="A1044" s="637" t="s">
        <v>710</v>
      </c>
      <c r="B1044" s="638" t="s">
        <v>1125</v>
      </c>
      <c r="C1044" s="637" t="s">
        <v>23</v>
      </c>
      <c r="D1044" s="637" t="s">
        <v>1126</v>
      </c>
      <c r="E1044" s="714" t="s">
        <v>755</v>
      </c>
      <c r="F1044" s="714"/>
      <c r="G1044" s="640" t="s">
        <v>776</v>
      </c>
      <c r="H1044" s="641">
        <v>0.72</v>
      </c>
      <c r="I1044" s="642">
        <v>0.28000000000000003</v>
      </c>
      <c r="J1044" s="642">
        <v>0.2</v>
      </c>
    </row>
    <row r="1045" spans="1:10" ht="24" customHeight="1">
      <c r="A1045" s="637" t="s">
        <v>710</v>
      </c>
      <c r="B1045" s="638" t="s">
        <v>727</v>
      </c>
      <c r="C1045" s="637" t="s">
        <v>23</v>
      </c>
      <c r="D1045" s="637" t="s">
        <v>728</v>
      </c>
      <c r="E1045" s="714" t="s">
        <v>713</v>
      </c>
      <c r="F1045" s="714"/>
      <c r="G1045" s="640" t="s">
        <v>714</v>
      </c>
      <c r="H1045" s="641">
        <v>2.34</v>
      </c>
      <c r="I1045" s="642">
        <v>13.94</v>
      </c>
      <c r="J1045" s="642">
        <v>32.61</v>
      </c>
    </row>
    <row r="1046" spans="1:10" ht="24" customHeight="1">
      <c r="A1046" s="637" t="s">
        <v>710</v>
      </c>
      <c r="B1046" s="638" t="s">
        <v>1127</v>
      </c>
      <c r="C1046" s="637" t="s">
        <v>23</v>
      </c>
      <c r="D1046" s="637" t="s">
        <v>1128</v>
      </c>
      <c r="E1046" s="714" t="s">
        <v>713</v>
      </c>
      <c r="F1046" s="714"/>
      <c r="G1046" s="640" t="s">
        <v>714</v>
      </c>
      <c r="H1046" s="641">
        <v>1.48</v>
      </c>
      <c r="I1046" s="642">
        <v>12.67</v>
      </c>
      <c r="J1046" s="642">
        <v>18.75</v>
      </c>
    </row>
    <row r="1047" spans="1:10" ht="24" customHeight="1">
      <c r="A1047" s="647" t="s">
        <v>732</v>
      </c>
      <c r="B1047" s="648" t="s">
        <v>886</v>
      </c>
      <c r="C1047" s="647" t="s">
        <v>23</v>
      </c>
      <c r="D1047" s="647" t="s">
        <v>887</v>
      </c>
      <c r="E1047" s="711" t="s">
        <v>735</v>
      </c>
      <c r="F1047" s="711"/>
      <c r="G1047" s="649" t="s">
        <v>3</v>
      </c>
      <c r="H1047" s="650">
        <v>0.82699999999999996</v>
      </c>
      <c r="I1047" s="651">
        <v>74</v>
      </c>
      <c r="J1047" s="651">
        <v>61.19</v>
      </c>
    </row>
    <row r="1048" spans="1:10" ht="24" customHeight="1">
      <c r="A1048" s="647" t="s">
        <v>732</v>
      </c>
      <c r="B1048" s="648" t="s">
        <v>901</v>
      </c>
      <c r="C1048" s="647" t="s">
        <v>23</v>
      </c>
      <c r="D1048" s="647" t="s">
        <v>902</v>
      </c>
      <c r="E1048" s="711" t="s">
        <v>735</v>
      </c>
      <c r="F1048" s="711"/>
      <c r="G1048" s="649" t="s">
        <v>742</v>
      </c>
      <c r="H1048" s="650">
        <v>212.02</v>
      </c>
      <c r="I1048" s="651">
        <v>0.56000000000000005</v>
      </c>
      <c r="J1048" s="651">
        <v>118.73</v>
      </c>
    </row>
    <row r="1049" spans="1:10" ht="24" customHeight="1">
      <c r="A1049" s="647" t="s">
        <v>732</v>
      </c>
      <c r="B1049" s="648" t="s">
        <v>1302</v>
      </c>
      <c r="C1049" s="647" t="s">
        <v>23</v>
      </c>
      <c r="D1049" s="647" t="s">
        <v>1303</v>
      </c>
      <c r="E1049" s="711" t="s">
        <v>735</v>
      </c>
      <c r="F1049" s="711"/>
      <c r="G1049" s="649" t="s">
        <v>3</v>
      </c>
      <c r="H1049" s="650">
        <v>0.57799999999999996</v>
      </c>
      <c r="I1049" s="651">
        <v>74.599999999999994</v>
      </c>
      <c r="J1049" s="651">
        <v>43.11</v>
      </c>
    </row>
    <row r="1050" spans="1:10" ht="25.5">
      <c r="A1050" s="643"/>
      <c r="B1050" s="643"/>
      <c r="C1050" s="643"/>
      <c r="D1050" s="643"/>
      <c r="E1050" s="643" t="s">
        <v>717</v>
      </c>
      <c r="F1050" s="644">
        <v>38.5</v>
      </c>
      <c r="G1050" s="643" t="s">
        <v>718</v>
      </c>
      <c r="H1050" s="644">
        <v>0</v>
      </c>
      <c r="I1050" s="643" t="s">
        <v>719</v>
      </c>
      <c r="J1050" s="644">
        <v>38.5</v>
      </c>
    </row>
    <row r="1051" spans="1:10" ht="15.75" thickBot="1">
      <c r="A1051" s="643"/>
      <c r="B1051" s="643"/>
      <c r="C1051" s="643"/>
      <c r="D1051" s="643"/>
      <c r="E1051" s="643" t="s">
        <v>720</v>
      </c>
      <c r="F1051" s="644">
        <v>82.06</v>
      </c>
      <c r="G1051" s="643"/>
      <c r="H1051" s="712" t="s">
        <v>721</v>
      </c>
      <c r="I1051" s="712"/>
      <c r="J1051" s="644">
        <v>357.72</v>
      </c>
    </row>
    <row r="1052" spans="1:10" ht="0.95" customHeight="1" thickTop="1">
      <c r="A1052" s="646"/>
      <c r="B1052" s="646"/>
      <c r="C1052" s="646"/>
      <c r="D1052" s="646"/>
      <c r="E1052" s="646"/>
      <c r="F1052" s="646"/>
      <c r="G1052" s="646"/>
      <c r="H1052" s="646"/>
      <c r="I1052" s="646"/>
      <c r="J1052" s="646"/>
    </row>
    <row r="1053" spans="1:10" ht="18" customHeight="1">
      <c r="A1053" s="628"/>
      <c r="B1053" s="629" t="s">
        <v>699</v>
      </c>
      <c r="C1053" s="628" t="s">
        <v>700</v>
      </c>
      <c r="D1053" s="628" t="s">
        <v>701</v>
      </c>
      <c r="E1053" s="713" t="s">
        <v>702</v>
      </c>
      <c r="F1053" s="713"/>
      <c r="G1053" s="630" t="s">
        <v>703</v>
      </c>
      <c r="H1053" s="629" t="s">
        <v>704</v>
      </c>
      <c r="I1053" s="629" t="s">
        <v>705</v>
      </c>
      <c r="J1053" s="629" t="s">
        <v>77</v>
      </c>
    </row>
    <row r="1054" spans="1:10" ht="48" customHeight="1">
      <c r="A1054" s="631" t="s">
        <v>706</v>
      </c>
      <c r="B1054" s="632" t="s">
        <v>987</v>
      </c>
      <c r="C1054" s="631" t="s">
        <v>23</v>
      </c>
      <c r="D1054" s="631" t="s">
        <v>988</v>
      </c>
      <c r="E1054" s="710" t="s">
        <v>755</v>
      </c>
      <c r="F1054" s="710"/>
      <c r="G1054" s="634" t="s">
        <v>776</v>
      </c>
      <c r="H1054" s="635">
        <v>1</v>
      </c>
      <c r="I1054" s="636">
        <v>0.76</v>
      </c>
      <c r="J1054" s="636">
        <v>0.76</v>
      </c>
    </row>
    <row r="1055" spans="1:10" ht="48" customHeight="1">
      <c r="A1055" s="637" t="s">
        <v>710</v>
      </c>
      <c r="B1055" s="638" t="s">
        <v>1304</v>
      </c>
      <c r="C1055" s="637" t="s">
        <v>23</v>
      </c>
      <c r="D1055" s="637" t="s">
        <v>1305</v>
      </c>
      <c r="E1055" s="714" t="s">
        <v>755</v>
      </c>
      <c r="F1055" s="714"/>
      <c r="G1055" s="640" t="s">
        <v>714</v>
      </c>
      <c r="H1055" s="641">
        <v>1</v>
      </c>
      <c r="I1055" s="642">
        <v>0.69</v>
      </c>
      <c r="J1055" s="642">
        <v>0.69</v>
      </c>
    </row>
    <row r="1056" spans="1:10" ht="48" customHeight="1">
      <c r="A1056" s="637" t="s">
        <v>710</v>
      </c>
      <c r="B1056" s="638" t="s">
        <v>1306</v>
      </c>
      <c r="C1056" s="637" t="s">
        <v>23</v>
      </c>
      <c r="D1056" s="637" t="s">
        <v>1307</v>
      </c>
      <c r="E1056" s="714" t="s">
        <v>755</v>
      </c>
      <c r="F1056" s="714"/>
      <c r="G1056" s="640" t="s">
        <v>714</v>
      </c>
      <c r="H1056" s="641">
        <v>1</v>
      </c>
      <c r="I1056" s="642">
        <v>7.0000000000000007E-2</v>
      </c>
      <c r="J1056" s="642">
        <v>7.0000000000000007E-2</v>
      </c>
    </row>
    <row r="1057" spans="1:10" ht="25.5">
      <c r="A1057" s="643"/>
      <c r="B1057" s="643"/>
      <c r="C1057" s="643"/>
      <c r="D1057" s="643"/>
      <c r="E1057" s="643" t="s">
        <v>717</v>
      </c>
      <c r="F1057" s="644">
        <v>0</v>
      </c>
      <c r="G1057" s="643" t="s">
        <v>718</v>
      </c>
      <c r="H1057" s="644">
        <v>0</v>
      </c>
      <c r="I1057" s="643" t="s">
        <v>719</v>
      </c>
      <c r="J1057" s="644">
        <v>0</v>
      </c>
    </row>
    <row r="1058" spans="1:10" ht="15.75" thickBot="1">
      <c r="A1058" s="643"/>
      <c r="B1058" s="643"/>
      <c r="C1058" s="643"/>
      <c r="D1058" s="643"/>
      <c r="E1058" s="643" t="s">
        <v>720</v>
      </c>
      <c r="F1058" s="644">
        <v>0.22</v>
      </c>
      <c r="G1058" s="643"/>
      <c r="H1058" s="712" t="s">
        <v>721</v>
      </c>
      <c r="I1058" s="712"/>
      <c r="J1058" s="644">
        <v>0.98</v>
      </c>
    </row>
    <row r="1059" spans="1:10" ht="0.95" customHeight="1" thickTop="1">
      <c r="A1059" s="646"/>
      <c r="B1059" s="646"/>
      <c r="C1059" s="646"/>
      <c r="D1059" s="646"/>
      <c r="E1059" s="646"/>
      <c r="F1059" s="646"/>
      <c r="G1059" s="646"/>
      <c r="H1059" s="646"/>
      <c r="I1059" s="646"/>
      <c r="J1059" s="646"/>
    </row>
    <row r="1060" spans="1:10" ht="18" customHeight="1">
      <c r="A1060" s="628"/>
      <c r="B1060" s="629" t="s">
        <v>699</v>
      </c>
      <c r="C1060" s="628" t="s">
        <v>700</v>
      </c>
      <c r="D1060" s="628" t="s">
        <v>701</v>
      </c>
      <c r="E1060" s="713" t="s">
        <v>702</v>
      </c>
      <c r="F1060" s="713"/>
      <c r="G1060" s="630" t="s">
        <v>703</v>
      </c>
      <c r="H1060" s="629" t="s">
        <v>704</v>
      </c>
      <c r="I1060" s="629" t="s">
        <v>705</v>
      </c>
      <c r="J1060" s="629" t="s">
        <v>77</v>
      </c>
    </row>
    <row r="1061" spans="1:10" ht="48" customHeight="1">
      <c r="A1061" s="631" t="s">
        <v>706</v>
      </c>
      <c r="B1061" s="632" t="s">
        <v>983</v>
      </c>
      <c r="C1061" s="631" t="s">
        <v>23</v>
      </c>
      <c r="D1061" s="631" t="s">
        <v>984</v>
      </c>
      <c r="E1061" s="710" t="s">
        <v>755</v>
      </c>
      <c r="F1061" s="710"/>
      <c r="G1061" s="634" t="s">
        <v>367</v>
      </c>
      <c r="H1061" s="635">
        <v>1</v>
      </c>
      <c r="I1061" s="636">
        <v>19.190000000000001</v>
      </c>
      <c r="J1061" s="636">
        <v>19.190000000000001</v>
      </c>
    </row>
    <row r="1062" spans="1:10" ht="48" customHeight="1">
      <c r="A1062" s="637" t="s">
        <v>710</v>
      </c>
      <c r="B1062" s="638" t="s">
        <v>1304</v>
      </c>
      <c r="C1062" s="637" t="s">
        <v>23</v>
      </c>
      <c r="D1062" s="637" t="s">
        <v>1305</v>
      </c>
      <c r="E1062" s="714" t="s">
        <v>755</v>
      </c>
      <c r="F1062" s="714"/>
      <c r="G1062" s="640" t="s">
        <v>714</v>
      </c>
      <c r="H1062" s="641">
        <v>1</v>
      </c>
      <c r="I1062" s="642">
        <v>0.69</v>
      </c>
      <c r="J1062" s="642">
        <v>0.69</v>
      </c>
    </row>
    <row r="1063" spans="1:10" ht="48" customHeight="1">
      <c r="A1063" s="637" t="s">
        <v>710</v>
      </c>
      <c r="B1063" s="638" t="s">
        <v>1306</v>
      </c>
      <c r="C1063" s="637" t="s">
        <v>23</v>
      </c>
      <c r="D1063" s="637" t="s">
        <v>1307</v>
      </c>
      <c r="E1063" s="714" t="s">
        <v>755</v>
      </c>
      <c r="F1063" s="714"/>
      <c r="G1063" s="640" t="s">
        <v>714</v>
      </c>
      <c r="H1063" s="641">
        <v>1</v>
      </c>
      <c r="I1063" s="642">
        <v>7.0000000000000007E-2</v>
      </c>
      <c r="J1063" s="642">
        <v>7.0000000000000007E-2</v>
      </c>
    </row>
    <row r="1064" spans="1:10" ht="48" customHeight="1">
      <c r="A1064" s="637" t="s">
        <v>710</v>
      </c>
      <c r="B1064" s="638" t="s">
        <v>1308</v>
      </c>
      <c r="C1064" s="637" t="s">
        <v>23</v>
      </c>
      <c r="D1064" s="637" t="s">
        <v>1309</v>
      </c>
      <c r="E1064" s="714" t="s">
        <v>755</v>
      </c>
      <c r="F1064" s="714"/>
      <c r="G1064" s="640" t="s">
        <v>714</v>
      </c>
      <c r="H1064" s="641">
        <v>1</v>
      </c>
      <c r="I1064" s="642">
        <v>0.85</v>
      </c>
      <c r="J1064" s="642">
        <v>0.85</v>
      </c>
    </row>
    <row r="1065" spans="1:10" ht="60" customHeight="1">
      <c r="A1065" s="637" t="s">
        <v>710</v>
      </c>
      <c r="B1065" s="638" t="s">
        <v>1310</v>
      </c>
      <c r="C1065" s="637" t="s">
        <v>23</v>
      </c>
      <c r="D1065" s="637" t="s">
        <v>1311</v>
      </c>
      <c r="E1065" s="714" t="s">
        <v>755</v>
      </c>
      <c r="F1065" s="714"/>
      <c r="G1065" s="640" t="s">
        <v>714</v>
      </c>
      <c r="H1065" s="641">
        <v>1</v>
      </c>
      <c r="I1065" s="642">
        <v>17.579999999999998</v>
      </c>
      <c r="J1065" s="642">
        <v>17.579999999999998</v>
      </c>
    </row>
    <row r="1066" spans="1:10" ht="25.5">
      <c r="A1066" s="643"/>
      <c r="B1066" s="643"/>
      <c r="C1066" s="643"/>
      <c r="D1066" s="643"/>
      <c r="E1066" s="643" t="s">
        <v>717</v>
      </c>
      <c r="F1066" s="644">
        <v>0</v>
      </c>
      <c r="G1066" s="643" t="s">
        <v>718</v>
      </c>
      <c r="H1066" s="644">
        <v>0</v>
      </c>
      <c r="I1066" s="643" t="s">
        <v>719</v>
      </c>
      <c r="J1066" s="644">
        <v>0</v>
      </c>
    </row>
    <row r="1067" spans="1:10" ht="15.75" thickBot="1">
      <c r="A1067" s="643"/>
      <c r="B1067" s="643"/>
      <c r="C1067" s="643"/>
      <c r="D1067" s="643"/>
      <c r="E1067" s="643" t="s">
        <v>720</v>
      </c>
      <c r="F1067" s="644">
        <v>5.71</v>
      </c>
      <c r="G1067" s="643"/>
      <c r="H1067" s="712" t="s">
        <v>721</v>
      </c>
      <c r="I1067" s="712"/>
      <c r="J1067" s="644">
        <v>24.9</v>
      </c>
    </row>
    <row r="1068" spans="1:10" ht="0.95" customHeight="1" thickTop="1">
      <c r="A1068" s="646"/>
      <c r="B1068" s="646"/>
      <c r="C1068" s="646"/>
      <c r="D1068" s="646"/>
      <c r="E1068" s="646"/>
      <c r="F1068" s="646"/>
      <c r="G1068" s="646"/>
      <c r="H1068" s="646"/>
      <c r="I1068" s="646"/>
      <c r="J1068" s="646"/>
    </row>
    <row r="1069" spans="1:10" ht="18" customHeight="1">
      <c r="A1069" s="628"/>
      <c r="B1069" s="629" t="s">
        <v>699</v>
      </c>
      <c r="C1069" s="628" t="s">
        <v>700</v>
      </c>
      <c r="D1069" s="628" t="s">
        <v>701</v>
      </c>
      <c r="E1069" s="713" t="s">
        <v>702</v>
      </c>
      <c r="F1069" s="713"/>
      <c r="G1069" s="630" t="s">
        <v>703</v>
      </c>
      <c r="H1069" s="629" t="s">
        <v>704</v>
      </c>
      <c r="I1069" s="629" t="s">
        <v>705</v>
      </c>
      <c r="J1069" s="629" t="s">
        <v>77</v>
      </c>
    </row>
    <row r="1070" spans="1:10" ht="48" customHeight="1">
      <c r="A1070" s="631" t="s">
        <v>706</v>
      </c>
      <c r="B1070" s="632" t="s">
        <v>1304</v>
      </c>
      <c r="C1070" s="631" t="s">
        <v>23</v>
      </c>
      <c r="D1070" s="631" t="s">
        <v>1305</v>
      </c>
      <c r="E1070" s="710" t="s">
        <v>755</v>
      </c>
      <c r="F1070" s="710"/>
      <c r="G1070" s="634" t="s">
        <v>714</v>
      </c>
      <c r="H1070" s="635">
        <v>1</v>
      </c>
      <c r="I1070" s="636">
        <v>0.69</v>
      </c>
      <c r="J1070" s="636">
        <v>0.69</v>
      </c>
    </row>
    <row r="1071" spans="1:10" ht="36" customHeight="1">
      <c r="A1071" s="647" t="s">
        <v>732</v>
      </c>
      <c r="B1071" s="648" t="s">
        <v>1312</v>
      </c>
      <c r="C1071" s="647" t="s">
        <v>23</v>
      </c>
      <c r="D1071" s="647" t="s">
        <v>1313</v>
      </c>
      <c r="E1071" s="711" t="s">
        <v>1084</v>
      </c>
      <c r="F1071" s="711"/>
      <c r="G1071" s="649" t="s">
        <v>265</v>
      </c>
      <c r="H1071" s="650">
        <v>6.3999999999999997E-5</v>
      </c>
      <c r="I1071" s="651">
        <v>10361.67</v>
      </c>
      <c r="J1071" s="651">
        <v>0.66</v>
      </c>
    </row>
    <row r="1072" spans="1:10" ht="24" customHeight="1">
      <c r="A1072" s="647" t="s">
        <v>732</v>
      </c>
      <c r="B1072" s="648" t="s">
        <v>1314</v>
      </c>
      <c r="C1072" s="647" t="s">
        <v>23</v>
      </c>
      <c r="D1072" s="647" t="s">
        <v>1315</v>
      </c>
      <c r="E1072" s="711" t="s">
        <v>1084</v>
      </c>
      <c r="F1072" s="711"/>
      <c r="G1072" s="649" t="s">
        <v>265</v>
      </c>
      <c r="H1072" s="650">
        <v>6.3999999999999997E-5</v>
      </c>
      <c r="I1072" s="651">
        <v>473.51</v>
      </c>
      <c r="J1072" s="651">
        <v>0.03</v>
      </c>
    </row>
    <row r="1073" spans="1:10" ht="25.5">
      <c r="A1073" s="643"/>
      <c r="B1073" s="643"/>
      <c r="C1073" s="643"/>
      <c r="D1073" s="643"/>
      <c r="E1073" s="643" t="s">
        <v>717</v>
      </c>
      <c r="F1073" s="644">
        <v>0</v>
      </c>
      <c r="G1073" s="643" t="s">
        <v>718</v>
      </c>
      <c r="H1073" s="644">
        <v>0</v>
      </c>
      <c r="I1073" s="643" t="s">
        <v>719</v>
      </c>
      <c r="J1073" s="644">
        <v>0</v>
      </c>
    </row>
    <row r="1074" spans="1:10" ht="15.75" thickBot="1">
      <c r="A1074" s="643"/>
      <c r="B1074" s="643"/>
      <c r="C1074" s="643"/>
      <c r="D1074" s="643"/>
      <c r="E1074" s="643" t="s">
        <v>720</v>
      </c>
      <c r="F1074" s="644">
        <v>0.2</v>
      </c>
      <c r="G1074" s="643"/>
      <c r="H1074" s="712" t="s">
        <v>721</v>
      </c>
      <c r="I1074" s="712"/>
      <c r="J1074" s="644">
        <v>0.89</v>
      </c>
    </row>
    <row r="1075" spans="1:10" ht="0.95" customHeight="1" thickTop="1">
      <c r="A1075" s="646"/>
      <c r="B1075" s="646"/>
      <c r="C1075" s="646"/>
      <c r="D1075" s="646"/>
      <c r="E1075" s="646"/>
      <c r="F1075" s="646"/>
      <c r="G1075" s="646"/>
      <c r="H1075" s="646"/>
      <c r="I1075" s="646"/>
      <c r="J1075" s="646"/>
    </row>
    <row r="1076" spans="1:10" ht="18" customHeight="1">
      <c r="A1076" s="628"/>
      <c r="B1076" s="629" t="s">
        <v>699</v>
      </c>
      <c r="C1076" s="628" t="s">
        <v>700</v>
      </c>
      <c r="D1076" s="628" t="s">
        <v>701</v>
      </c>
      <c r="E1076" s="713" t="s">
        <v>702</v>
      </c>
      <c r="F1076" s="713"/>
      <c r="G1076" s="630" t="s">
        <v>703</v>
      </c>
      <c r="H1076" s="629" t="s">
        <v>704</v>
      </c>
      <c r="I1076" s="629" t="s">
        <v>705</v>
      </c>
      <c r="J1076" s="629" t="s">
        <v>77</v>
      </c>
    </row>
    <row r="1077" spans="1:10" ht="48" customHeight="1">
      <c r="A1077" s="631" t="s">
        <v>706</v>
      </c>
      <c r="B1077" s="632" t="s">
        <v>1306</v>
      </c>
      <c r="C1077" s="631" t="s">
        <v>23</v>
      </c>
      <c r="D1077" s="631" t="s">
        <v>1307</v>
      </c>
      <c r="E1077" s="710" t="s">
        <v>755</v>
      </c>
      <c r="F1077" s="710"/>
      <c r="G1077" s="634" t="s">
        <v>714</v>
      </c>
      <c r="H1077" s="635">
        <v>1</v>
      </c>
      <c r="I1077" s="636">
        <v>7.0000000000000007E-2</v>
      </c>
      <c r="J1077" s="636">
        <v>7.0000000000000007E-2</v>
      </c>
    </row>
    <row r="1078" spans="1:10" ht="36" customHeight="1">
      <c r="A1078" s="647" t="s">
        <v>732</v>
      </c>
      <c r="B1078" s="648" t="s">
        <v>1312</v>
      </c>
      <c r="C1078" s="647" t="s">
        <v>23</v>
      </c>
      <c r="D1078" s="647" t="s">
        <v>1313</v>
      </c>
      <c r="E1078" s="711" t="s">
        <v>1084</v>
      </c>
      <c r="F1078" s="711"/>
      <c r="G1078" s="649" t="s">
        <v>265</v>
      </c>
      <c r="H1078" s="650">
        <v>7.6000000000000001E-6</v>
      </c>
      <c r="I1078" s="651">
        <v>10361.67</v>
      </c>
      <c r="J1078" s="651">
        <v>7.0000000000000007E-2</v>
      </c>
    </row>
    <row r="1079" spans="1:10" ht="25.5">
      <c r="A1079" s="643"/>
      <c r="B1079" s="643"/>
      <c r="C1079" s="643"/>
      <c r="D1079" s="643"/>
      <c r="E1079" s="643" t="s">
        <v>717</v>
      </c>
      <c r="F1079" s="644">
        <v>0</v>
      </c>
      <c r="G1079" s="643" t="s">
        <v>718</v>
      </c>
      <c r="H1079" s="644">
        <v>0</v>
      </c>
      <c r="I1079" s="643" t="s">
        <v>719</v>
      </c>
      <c r="J1079" s="644">
        <v>0</v>
      </c>
    </row>
    <row r="1080" spans="1:10" ht="15.75" thickBot="1">
      <c r="A1080" s="643"/>
      <c r="B1080" s="643"/>
      <c r="C1080" s="643"/>
      <c r="D1080" s="643"/>
      <c r="E1080" s="643" t="s">
        <v>720</v>
      </c>
      <c r="F1080" s="644">
        <v>0.02</v>
      </c>
      <c r="G1080" s="643"/>
      <c r="H1080" s="712" t="s">
        <v>721</v>
      </c>
      <c r="I1080" s="712"/>
      <c r="J1080" s="644">
        <v>0.09</v>
      </c>
    </row>
    <row r="1081" spans="1:10" ht="0.95" customHeight="1" thickTop="1">
      <c r="A1081" s="646"/>
      <c r="B1081" s="646"/>
      <c r="C1081" s="646"/>
      <c r="D1081" s="646"/>
      <c r="E1081" s="646"/>
      <c r="F1081" s="646"/>
      <c r="G1081" s="646"/>
      <c r="H1081" s="646"/>
      <c r="I1081" s="646"/>
      <c r="J1081" s="646"/>
    </row>
    <row r="1082" spans="1:10" ht="18" customHeight="1">
      <c r="A1082" s="628"/>
      <c r="B1082" s="629" t="s">
        <v>699</v>
      </c>
      <c r="C1082" s="628" t="s">
        <v>700</v>
      </c>
      <c r="D1082" s="628" t="s">
        <v>701</v>
      </c>
      <c r="E1082" s="713" t="s">
        <v>702</v>
      </c>
      <c r="F1082" s="713"/>
      <c r="G1082" s="630" t="s">
        <v>703</v>
      </c>
      <c r="H1082" s="629" t="s">
        <v>704</v>
      </c>
      <c r="I1082" s="629" t="s">
        <v>705</v>
      </c>
      <c r="J1082" s="629" t="s">
        <v>77</v>
      </c>
    </row>
    <row r="1083" spans="1:10" ht="48" customHeight="1">
      <c r="A1083" s="631" t="s">
        <v>706</v>
      </c>
      <c r="B1083" s="632" t="s">
        <v>1308</v>
      </c>
      <c r="C1083" s="631" t="s">
        <v>23</v>
      </c>
      <c r="D1083" s="631" t="s">
        <v>1309</v>
      </c>
      <c r="E1083" s="710" t="s">
        <v>755</v>
      </c>
      <c r="F1083" s="710"/>
      <c r="G1083" s="634" t="s">
        <v>714</v>
      </c>
      <c r="H1083" s="635">
        <v>1</v>
      </c>
      <c r="I1083" s="636">
        <v>0.85</v>
      </c>
      <c r="J1083" s="636">
        <v>0.85</v>
      </c>
    </row>
    <row r="1084" spans="1:10" ht="36" customHeight="1">
      <c r="A1084" s="647" t="s">
        <v>732</v>
      </c>
      <c r="B1084" s="648" t="s">
        <v>1312</v>
      </c>
      <c r="C1084" s="647" t="s">
        <v>23</v>
      </c>
      <c r="D1084" s="647" t="s">
        <v>1313</v>
      </c>
      <c r="E1084" s="711" t="s">
        <v>1084</v>
      </c>
      <c r="F1084" s="711"/>
      <c r="G1084" s="649" t="s">
        <v>265</v>
      </c>
      <c r="H1084" s="650">
        <v>8.0000000000000007E-5</v>
      </c>
      <c r="I1084" s="651">
        <v>10361.67</v>
      </c>
      <c r="J1084" s="651">
        <v>0.82</v>
      </c>
    </row>
    <row r="1085" spans="1:10" ht="24" customHeight="1">
      <c r="A1085" s="647" t="s">
        <v>732</v>
      </c>
      <c r="B1085" s="648" t="s">
        <v>1314</v>
      </c>
      <c r="C1085" s="647" t="s">
        <v>23</v>
      </c>
      <c r="D1085" s="647" t="s">
        <v>1315</v>
      </c>
      <c r="E1085" s="711" t="s">
        <v>1084</v>
      </c>
      <c r="F1085" s="711"/>
      <c r="G1085" s="649" t="s">
        <v>265</v>
      </c>
      <c r="H1085" s="650">
        <v>8.0000000000000007E-5</v>
      </c>
      <c r="I1085" s="651">
        <v>473.51</v>
      </c>
      <c r="J1085" s="651">
        <v>0.03</v>
      </c>
    </row>
    <row r="1086" spans="1:10" ht="25.5">
      <c r="A1086" s="643"/>
      <c r="B1086" s="643"/>
      <c r="C1086" s="643"/>
      <c r="D1086" s="643"/>
      <c r="E1086" s="643" t="s">
        <v>717</v>
      </c>
      <c r="F1086" s="644">
        <v>0</v>
      </c>
      <c r="G1086" s="643" t="s">
        <v>718</v>
      </c>
      <c r="H1086" s="644">
        <v>0</v>
      </c>
      <c r="I1086" s="643" t="s">
        <v>719</v>
      </c>
      <c r="J1086" s="644">
        <v>0</v>
      </c>
    </row>
    <row r="1087" spans="1:10" ht="15.75" thickBot="1">
      <c r="A1087" s="643"/>
      <c r="B1087" s="643"/>
      <c r="C1087" s="643"/>
      <c r="D1087" s="643"/>
      <c r="E1087" s="643" t="s">
        <v>720</v>
      </c>
      <c r="F1087" s="644">
        <v>0.25</v>
      </c>
      <c r="G1087" s="643"/>
      <c r="H1087" s="712" t="s">
        <v>721</v>
      </c>
      <c r="I1087" s="712"/>
      <c r="J1087" s="644">
        <v>1.1000000000000001</v>
      </c>
    </row>
    <row r="1088" spans="1:10" ht="0.95" customHeight="1" thickTop="1">
      <c r="A1088" s="646"/>
      <c r="B1088" s="646"/>
      <c r="C1088" s="646"/>
      <c r="D1088" s="646"/>
      <c r="E1088" s="646"/>
      <c r="F1088" s="646"/>
      <c r="G1088" s="646"/>
      <c r="H1088" s="646"/>
      <c r="I1088" s="646"/>
      <c r="J1088" s="646"/>
    </row>
    <row r="1089" spans="1:10" ht="18" customHeight="1">
      <c r="A1089" s="628"/>
      <c r="B1089" s="629" t="s">
        <v>699</v>
      </c>
      <c r="C1089" s="628" t="s">
        <v>700</v>
      </c>
      <c r="D1089" s="628" t="s">
        <v>701</v>
      </c>
      <c r="E1089" s="713" t="s">
        <v>702</v>
      </c>
      <c r="F1089" s="713"/>
      <c r="G1089" s="630" t="s">
        <v>703</v>
      </c>
      <c r="H1089" s="629" t="s">
        <v>704</v>
      </c>
      <c r="I1089" s="629" t="s">
        <v>705</v>
      </c>
      <c r="J1089" s="629" t="s">
        <v>77</v>
      </c>
    </row>
    <row r="1090" spans="1:10" ht="60" customHeight="1">
      <c r="A1090" s="631" t="s">
        <v>706</v>
      </c>
      <c r="B1090" s="632" t="s">
        <v>1310</v>
      </c>
      <c r="C1090" s="631" t="s">
        <v>23</v>
      </c>
      <c r="D1090" s="631" t="s">
        <v>1311</v>
      </c>
      <c r="E1090" s="710" t="s">
        <v>755</v>
      </c>
      <c r="F1090" s="710"/>
      <c r="G1090" s="634" t="s">
        <v>714</v>
      </c>
      <c r="H1090" s="635">
        <v>1</v>
      </c>
      <c r="I1090" s="636">
        <v>17.579999999999998</v>
      </c>
      <c r="J1090" s="636">
        <v>17.579999999999998</v>
      </c>
    </row>
    <row r="1091" spans="1:10" ht="24" customHeight="1">
      <c r="A1091" s="647" t="s">
        <v>732</v>
      </c>
      <c r="B1091" s="648" t="s">
        <v>1208</v>
      </c>
      <c r="C1091" s="647" t="s">
        <v>23</v>
      </c>
      <c r="D1091" s="647" t="s">
        <v>1209</v>
      </c>
      <c r="E1091" s="711" t="s">
        <v>735</v>
      </c>
      <c r="F1091" s="711"/>
      <c r="G1091" s="649" t="s">
        <v>1030</v>
      </c>
      <c r="H1091" s="650">
        <v>3.395</v>
      </c>
      <c r="I1091" s="651">
        <v>5.18</v>
      </c>
      <c r="J1091" s="651">
        <v>17.579999999999998</v>
      </c>
    </row>
    <row r="1092" spans="1:10" ht="25.5">
      <c r="A1092" s="643"/>
      <c r="B1092" s="643"/>
      <c r="C1092" s="643"/>
      <c r="D1092" s="643"/>
      <c r="E1092" s="643" t="s">
        <v>717</v>
      </c>
      <c r="F1092" s="644">
        <v>0</v>
      </c>
      <c r="G1092" s="643" t="s">
        <v>718</v>
      </c>
      <c r="H1092" s="644">
        <v>0</v>
      </c>
      <c r="I1092" s="643" t="s">
        <v>719</v>
      </c>
      <c r="J1092" s="644">
        <v>0</v>
      </c>
    </row>
    <row r="1093" spans="1:10" ht="15.75" thickBot="1">
      <c r="A1093" s="643"/>
      <c r="B1093" s="643"/>
      <c r="C1093" s="643"/>
      <c r="D1093" s="643"/>
      <c r="E1093" s="643" t="s">
        <v>720</v>
      </c>
      <c r="F1093" s="644">
        <v>5.23</v>
      </c>
      <c r="G1093" s="643"/>
      <c r="H1093" s="712" t="s">
        <v>721</v>
      </c>
      <c r="I1093" s="712"/>
      <c r="J1093" s="644">
        <v>22.81</v>
      </c>
    </row>
    <row r="1094" spans="1:10" ht="0.95" customHeight="1" thickTop="1">
      <c r="A1094" s="646"/>
      <c r="B1094" s="646"/>
      <c r="C1094" s="646"/>
      <c r="D1094" s="646"/>
      <c r="E1094" s="646"/>
      <c r="F1094" s="646"/>
      <c r="G1094" s="646"/>
      <c r="H1094" s="646"/>
      <c r="I1094" s="646"/>
      <c r="J1094" s="646"/>
    </row>
    <row r="1095" spans="1:10" ht="18" customHeight="1">
      <c r="A1095" s="628"/>
      <c r="B1095" s="629" t="s">
        <v>699</v>
      </c>
      <c r="C1095" s="628" t="s">
        <v>700</v>
      </c>
      <c r="D1095" s="628" t="s">
        <v>701</v>
      </c>
      <c r="E1095" s="713" t="s">
        <v>702</v>
      </c>
      <c r="F1095" s="713"/>
      <c r="G1095" s="630" t="s">
        <v>703</v>
      </c>
      <c r="H1095" s="629" t="s">
        <v>704</v>
      </c>
      <c r="I1095" s="629" t="s">
        <v>705</v>
      </c>
      <c r="J1095" s="629" t="s">
        <v>77</v>
      </c>
    </row>
    <row r="1096" spans="1:10" ht="36" customHeight="1">
      <c r="A1096" s="631" t="s">
        <v>706</v>
      </c>
      <c r="B1096" s="632" t="s">
        <v>1141</v>
      </c>
      <c r="C1096" s="631" t="s">
        <v>23</v>
      </c>
      <c r="D1096" s="631" t="s">
        <v>1142</v>
      </c>
      <c r="E1096" s="710" t="s">
        <v>731</v>
      </c>
      <c r="F1096" s="710"/>
      <c r="G1096" s="634" t="s">
        <v>742</v>
      </c>
      <c r="H1096" s="635">
        <v>1</v>
      </c>
      <c r="I1096" s="636">
        <v>12.25</v>
      </c>
      <c r="J1096" s="636">
        <v>12.25</v>
      </c>
    </row>
    <row r="1097" spans="1:10" ht="24" customHeight="1">
      <c r="A1097" s="637" t="s">
        <v>710</v>
      </c>
      <c r="B1097" s="638" t="s">
        <v>1072</v>
      </c>
      <c r="C1097" s="637" t="s">
        <v>23</v>
      </c>
      <c r="D1097" s="637" t="s">
        <v>1073</v>
      </c>
      <c r="E1097" s="714" t="s">
        <v>713</v>
      </c>
      <c r="F1097" s="714"/>
      <c r="G1097" s="640" t="s">
        <v>714</v>
      </c>
      <c r="H1097" s="641">
        <v>1.0800000000000001E-2</v>
      </c>
      <c r="I1097" s="642">
        <v>13.33</v>
      </c>
      <c r="J1097" s="642">
        <v>0.14000000000000001</v>
      </c>
    </row>
    <row r="1098" spans="1:10" ht="24" customHeight="1">
      <c r="A1098" s="637" t="s">
        <v>710</v>
      </c>
      <c r="B1098" s="638" t="s">
        <v>1135</v>
      </c>
      <c r="C1098" s="637" t="s">
        <v>23</v>
      </c>
      <c r="D1098" s="637" t="s">
        <v>1136</v>
      </c>
      <c r="E1098" s="714" t="s">
        <v>713</v>
      </c>
      <c r="F1098" s="714"/>
      <c r="G1098" s="640" t="s">
        <v>714</v>
      </c>
      <c r="H1098" s="641">
        <v>7.6899999999999996E-2</v>
      </c>
      <c r="I1098" s="642">
        <v>17.5</v>
      </c>
      <c r="J1098" s="642">
        <v>1.34</v>
      </c>
    </row>
    <row r="1099" spans="1:10" ht="24" customHeight="1">
      <c r="A1099" s="647" t="s">
        <v>732</v>
      </c>
      <c r="B1099" s="648" t="s">
        <v>1316</v>
      </c>
      <c r="C1099" s="647" t="s">
        <v>23</v>
      </c>
      <c r="D1099" s="647" t="s">
        <v>1317</v>
      </c>
      <c r="E1099" s="711" t="s">
        <v>735</v>
      </c>
      <c r="F1099" s="711"/>
      <c r="G1099" s="649" t="s">
        <v>742</v>
      </c>
      <c r="H1099" s="650">
        <v>1.07</v>
      </c>
      <c r="I1099" s="651">
        <v>10.07</v>
      </c>
      <c r="J1099" s="651">
        <v>10.77</v>
      </c>
    </row>
    <row r="1100" spans="1:10" ht="25.5">
      <c r="A1100" s="643"/>
      <c r="B1100" s="643"/>
      <c r="C1100" s="643"/>
      <c r="D1100" s="643"/>
      <c r="E1100" s="643" t="s">
        <v>717</v>
      </c>
      <c r="F1100" s="644">
        <v>1.1499999999999999</v>
      </c>
      <c r="G1100" s="643" t="s">
        <v>718</v>
      </c>
      <c r="H1100" s="644">
        <v>0</v>
      </c>
      <c r="I1100" s="643" t="s">
        <v>719</v>
      </c>
      <c r="J1100" s="644">
        <v>1.1499999999999999</v>
      </c>
    </row>
    <row r="1101" spans="1:10" ht="15.75" thickBot="1">
      <c r="A1101" s="643"/>
      <c r="B1101" s="643"/>
      <c r="C1101" s="643"/>
      <c r="D1101" s="643"/>
      <c r="E1101" s="643" t="s">
        <v>720</v>
      </c>
      <c r="F1101" s="644">
        <v>3.64</v>
      </c>
      <c r="G1101" s="643"/>
      <c r="H1101" s="712" t="s">
        <v>721</v>
      </c>
      <c r="I1101" s="712"/>
      <c r="J1101" s="644">
        <v>15.89</v>
      </c>
    </row>
    <row r="1102" spans="1:10" ht="0.95" customHeight="1" thickTop="1">
      <c r="A1102" s="646"/>
      <c r="B1102" s="646"/>
      <c r="C1102" s="646"/>
      <c r="D1102" s="646"/>
      <c r="E1102" s="646"/>
      <c r="F1102" s="646"/>
      <c r="G1102" s="646"/>
      <c r="H1102" s="646"/>
      <c r="I1102" s="646"/>
      <c r="J1102" s="646"/>
    </row>
    <row r="1103" spans="1:10" ht="18" customHeight="1">
      <c r="A1103" s="628"/>
      <c r="B1103" s="629" t="s">
        <v>699</v>
      </c>
      <c r="C1103" s="628" t="s">
        <v>700</v>
      </c>
      <c r="D1103" s="628" t="s">
        <v>701</v>
      </c>
      <c r="E1103" s="713" t="s">
        <v>702</v>
      </c>
      <c r="F1103" s="713"/>
      <c r="G1103" s="630" t="s">
        <v>703</v>
      </c>
      <c r="H1103" s="629" t="s">
        <v>704</v>
      </c>
      <c r="I1103" s="629" t="s">
        <v>705</v>
      </c>
      <c r="J1103" s="629" t="s">
        <v>77</v>
      </c>
    </row>
    <row r="1104" spans="1:10" ht="24" customHeight="1">
      <c r="A1104" s="631" t="s">
        <v>706</v>
      </c>
      <c r="B1104" s="632" t="s">
        <v>1074</v>
      </c>
      <c r="C1104" s="631" t="s">
        <v>23</v>
      </c>
      <c r="D1104" s="631" t="s">
        <v>1075</v>
      </c>
      <c r="E1104" s="710" t="s">
        <v>713</v>
      </c>
      <c r="F1104" s="710"/>
      <c r="G1104" s="634" t="s">
        <v>714</v>
      </c>
      <c r="H1104" s="635">
        <v>1</v>
      </c>
      <c r="I1104" s="636">
        <v>7.0000000000000007E-2</v>
      </c>
      <c r="J1104" s="636">
        <v>7.0000000000000007E-2</v>
      </c>
    </row>
    <row r="1105" spans="1:10" ht="24" customHeight="1">
      <c r="A1105" s="647" t="s">
        <v>732</v>
      </c>
      <c r="B1105" s="648" t="s">
        <v>1076</v>
      </c>
      <c r="C1105" s="647" t="s">
        <v>23</v>
      </c>
      <c r="D1105" s="647" t="s">
        <v>1077</v>
      </c>
      <c r="E1105" s="711" t="s">
        <v>1078</v>
      </c>
      <c r="F1105" s="711"/>
      <c r="G1105" s="649" t="s">
        <v>714</v>
      </c>
      <c r="H1105" s="650">
        <v>8.2000000000000007E-3</v>
      </c>
      <c r="I1105" s="651">
        <v>9.48</v>
      </c>
      <c r="J1105" s="651">
        <v>7.0000000000000007E-2</v>
      </c>
    </row>
    <row r="1106" spans="1:10" ht="25.5">
      <c r="A1106" s="643"/>
      <c r="B1106" s="643"/>
      <c r="C1106" s="643"/>
      <c r="D1106" s="643"/>
      <c r="E1106" s="643" t="s">
        <v>717</v>
      </c>
      <c r="F1106" s="644">
        <v>7.0000000000000007E-2</v>
      </c>
      <c r="G1106" s="643" t="s">
        <v>718</v>
      </c>
      <c r="H1106" s="644">
        <v>0</v>
      </c>
      <c r="I1106" s="643" t="s">
        <v>719</v>
      </c>
      <c r="J1106" s="644">
        <v>7.0000000000000007E-2</v>
      </c>
    </row>
    <row r="1107" spans="1:10" ht="15.75" thickBot="1">
      <c r="A1107" s="643"/>
      <c r="B1107" s="643"/>
      <c r="C1107" s="643"/>
      <c r="D1107" s="643"/>
      <c r="E1107" s="643" t="s">
        <v>720</v>
      </c>
      <c r="F1107" s="644">
        <v>0.02</v>
      </c>
      <c r="G1107" s="643"/>
      <c r="H1107" s="712" t="s">
        <v>721</v>
      </c>
      <c r="I1107" s="712"/>
      <c r="J1107" s="644">
        <v>0.09</v>
      </c>
    </row>
    <row r="1108" spans="1:10" ht="0.95" customHeight="1" thickTop="1">
      <c r="A1108" s="646"/>
      <c r="B1108" s="646"/>
      <c r="C1108" s="646"/>
      <c r="D1108" s="646"/>
      <c r="E1108" s="646"/>
      <c r="F1108" s="646"/>
      <c r="G1108" s="646"/>
      <c r="H1108" s="646"/>
      <c r="I1108" s="646"/>
      <c r="J1108" s="646"/>
    </row>
    <row r="1109" spans="1:10" ht="18" customHeight="1">
      <c r="A1109" s="628"/>
      <c r="B1109" s="629" t="s">
        <v>699</v>
      </c>
      <c r="C1109" s="628" t="s">
        <v>700</v>
      </c>
      <c r="D1109" s="628" t="s">
        <v>701</v>
      </c>
      <c r="E1109" s="713" t="s">
        <v>702</v>
      </c>
      <c r="F1109" s="713"/>
      <c r="G1109" s="630" t="s">
        <v>703</v>
      </c>
      <c r="H1109" s="629" t="s">
        <v>704</v>
      </c>
      <c r="I1109" s="629" t="s">
        <v>705</v>
      </c>
      <c r="J1109" s="629" t="s">
        <v>77</v>
      </c>
    </row>
    <row r="1110" spans="1:10" ht="24" customHeight="1">
      <c r="A1110" s="631" t="s">
        <v>706</v>
      </c>
      <c r="B1110" s="632" t="s">
        <v>1097</v>
      </c>
      <c r="C1110" s="631" t="s">
        <v>23</v>
      </c>
      <c r="D1110" s="631" t="s">
        <v>1098</v>
      </c>
      <c r="E1110" s="710" t="s">
        <v>713</v>
      </c>
      <c r="F1110" s="710"/>
      <c r="G1110" s="634" t="s">
        <v>714</v>
      </c>
      <c r="H1110" s="635">
        <v>1</v>
      </c>
      <c r="I1110" s="636">
        <v>0.11</v>
      </c>
      <c r="J1110" s="636">
        <v>0.11</v>
      </c>
    </row>
    <row r="1111" spans="1:10" ht="24" customHeight="1">
      <c r="A1111" s="647" t="s">
        <v>732</v>
      </c>
      <c r="B1111" s="648" t="s">
        <v>1099</v>
      </c>
      <c r="C1111" s="647" t="s">
        <v>23</v>
      </c>
      <c r="D1111" s="647" t="s">
        <v>1100</v>
      </c>
      <c r="E1111" s="711" t="s">
        <v>1078</v>
      </c>
      <c r="F1111" s="711"/>
      <c r="G1111" s="649" t="s">
        <v>714</v>
      </c>
      <c r="H1111" s="650">
        <v>1.0500000000000001E-2</v>
      </c>
      <c r="I1111" s="651">
        <v>10.71</v>
      </c>
      <c r="J1111" s="651">
        <v>0.11</v>
      </c>
    </row>
    <row r="1112" spans="1:10" ht="25.5">
      <c r="A1112" s="643"/>
      <c r="B1112" s="643"/>
      <c r="C1112" s="643"/>
      <c r="D1112" s="643"/>
      <c r="E1112" s="643" t="s">
        <v>717</v>
      </c>
      <c r="F1112" s="644">
        <v>0.11</v>
      </c>
      <c r="G1112" s="643" t="s">
        <v>718</v>
      </c>
      <c r="H1112" s="644">
        <v>0</v>
      </c>
      <c r="I1112" s="643" t="s">
        <v>719</v>
      </c>
      <c r="J1112" s="644">
        <v>0.11</v>
      </c>
    </row>
    <row r="1113" spans="1:10" ht="15.75" thickBot="1">
      <c r="A1113" s="643"/>
      <c r="B1113" s="643"/>
      <c r="C1113" s="643"/>
      <c r="D1113" s="643"/>
      <c r="E1113" s="643" t="s">
        <v>720</v>
      </c>
      <c r="F1113" s="644">
        <v>0.03</v>
      </c>
      <c r="G1113" s="643"/>
      <c r="H1113" s="712" t="s">
        <v>721</v>
      </c>
      <c r="I1113" s="712"/>
      <c r="J1113" s="644">
        <v>0.14000000000000001</v>
      </c>
    </row>
    <row r="1114" spans="1:10" ht="0.95" customHeight="1" thickTop="1">
      <c r="A1114" s="646"/>
      <c r="B1114" s="646"/>
      <c r="C1114" s="646"/>
      <c r="D1114" s="646"/>
      <c r="E1114" s="646"/>
      <c r="F1114" s="646"/>
      <c r="G1114" s="646"/>
      <c r="H1114" s="646"/>
      <c r="I1114" s="646"/>
      <c r="J1114" s="646"/>
    </row>
    <row r="1115" spans="1:10" ht="18" customHeight="1">
      <c r="A1115" s="628"/>
      <c r="B1115" s="629" t="s">
        <v>699</v>
      </c>
      <c r="C1115" s="628" t="s">
        <v>700</v>
      </c>
      <c r="D1115" s="628" t="s">
        <v>701</v>
      </c>
      <c r="E1115" s="713" t="s">
        <v>702</v>
      </c>
      <c r="F1115" s="713"/>
      <c r="G1115" s="630" t="s">
        <v>703</v>
      </c>
      <c r="H1115" s="629" t="s">
        <v>704</v>
      </c>
      <c r="I1115" s="629" t="s">
        <v>705</v>
      </c>
      <c r="J1115" s="629" t="s">
        <v>77</v>
      </c>
    </row>
    <row r="1116" spans="1:10" ht="24" customHeight="1">
      <c r="A1116" s="631" t="s">
        <v>706</v>
      </c>
      <c r="B1116" s="632" t="s">
        <v>1105</v>
      </c>
      <c r="C1116" s="631" t="s">
        <v>23</v>
      </c>
      <c r="D1116" s="631" t="s">
        <v>1106</v>
      </c>
      <c r="E1116" s="710" t="s">
        <v>713</v>
      </c>
      <c r="F1116" s="710"/>
      <c r="G1116" s="634" t="s">
        <v>714</v>
      </c>
      <c r="H1116" s="635">
        <v>1</v>
      </c>
      <c r="I1116" s="636">
        <v>0.1</v>
      </c>
      <c r="J1116" s="636">
        <v>0.1</v>
      </c>
    </row>
    <row r="1117" spans="1:10" ht="24" customHeight="1">
      <c r="A1117" s="647" t="s">
        <v>732</v>
      </c>
      <c r="B1117" s="648" t="s">
        <v>1107</v>
      </c>
      <c r="C1117" s="647" t="s">
        <v>23</v>
      </c>
      <c r="D1117" s="647" t="s">
        <v>1108</v>
      </c>
      <c r="E1117" s="711" t="s">
        <v>1078</v>
      </c>
      <c r="F1117" s="711"/>
      <c r="G1117" s="649" t="s">
        <v>714</v>
      </c>
      <c r="H1117" s="650">
        <v>8.2000000000000007E-3</v>
      </c>
      <c r="I1117" s="651">
        <v>13.12</v>
      </c>
      <c r="J1117" s="651">
        <v>0.1</v>
      </c>
    </row>
    <row r="1118" spans="1:10" ht="25.5">
      <c r="A1118" s="643"/>
      <c r="B1118" s="643"/>
      <c r="C1118" s="643"/>
      <c r="D1118" s="643"/>
      <c r="E1118" s="643" t="s">
        <v>717</v>
      </c>
      <c r="F1118" s="644">
        <v>0.1</v>
      </c>
      <c r="G1118" s="643" t="s">
        <v>718</v>
      </c>
      <c r="H1118" s="644">
        <v>0</v>
      </c>
      <c r="I1118" s="643" t="s">
        <v>719</v>
      </c>
      <c r="J1118" s="644">
        <v>0.1</v>
      </c>
    </row>
    <row r="1119" spans="1:10" ht="15.75" thickBot="1">
      <c r="A1119" s="643"/>
      <c r="B1119" s="643"/>
      <c r="C1119" s="643"/>
      <c r="D1119" s="643"/>
      <c r="E1119" s="643" t="s">
        <v>720</v>
      </c>
      <c r="F1119" s="644">
        <v>0.02</v>
      </c>
      <c r="G1119" s="643"/>
      <c r="H1119" s="712" t="s">
        <v>721</v>
      </c>
      <c r="I1119" s="712"/>
      <c r="J1119" s="644">
        <v>0.12</v>
      </c>
    </row>
    <row r="1120" spans="1:10" ht="0.95" customHeight="1" thickTop="1">
      <c r="A1120" s="646"/>
      <c r="B1120" s="646"/>
      <c r="C1120" s="646"/>
      <c r="D1120" s="646"/>
      <c r="E1120" s="646"/>
      <c r="F1120" s="646"/>
      <c r="G1120" s="646"/>
      <c r="H1120" s="646"/>
      <c r="I1120" s="646"/>
      <c r="J1120" s="646"/>
    </row>
    <row r="1121" spans="1:10" ht="18" customHeight="1">
      <c r="A1121" s="628"/>
      <c r="B1121" s="629" t="s">
        <v>699</v>
      </c>
      <c r="C1121" s="628" t="s">
        <v>700</v>
      </c>
      <c r="D1121" s="628" t="s">
        <v>701</v>
      </c>
      <c r="E1121" s="713" t="s">
        <v>702</v>
      </c>
      <c r="F1121" s="713"/>
      <c r="G1121" s="630" t="s">
        <v>703</v>
      </c>
      <c r="H1121" s="629" t="s">
        <v>704</v>
      </c>
      <c r="I1121" s="629" t="s">
        <v>705</v>
      </c>
      <c r="J1121" s="629" t="s">
        <v>77</v>
      </c>
    </row>
    <row r="1122" spans="1:10" ht="24" customHeight="1">
      <c r="A1122" s="631" t="s">
        <v>706</v>
      </c>
      <c r="B1122" s="632" t="s">
        <v>1137</v>
      </c>
      <c r="C1122" s="631" t="s">
        <v>23</v>
      </c>
      <c r="D1122" s="631" t="s">
        <v>1138</v>
      </c>
      <c r="E1122" s="710" t="s">
        <v>713</v>
      </c>
      <c r="F1122" s="710"/>
      <c r="G1122" s="634" t="s">
        <v>714</v>
      </c>
      <c r="H1122" s="635">
        <v>1</v>
      </c>
      <c r="I1122" s="636">
        <v>0.11</v>
      </c>
      <c r="J1122" s="636">
        <v>0.11</v>
      </c>
    </row>
    <row r="1123" spans="1:10" ht="24" customHeight="1">
      <c r="A1123" s="647" t="s">
        <v>732</v>
      </c>
      <c r="B1123" s="648" t="s">
        <v>1139</v>
      </c>
      <c r="C1123" s="647" t="s">
        <v>23</v>
      </c>
      <c r="D1123" s="647" t="s">
        <v>1140</v>
      </c>
      <c r="E1123" s="711" t="s">
        <v>1078</v>
      </c>
      <c r="F1123" s="711"/>
      <c r="G1123" s="649" t="s">
        <v>714</v>
      </c>
      <c r="H1123" s="650">
        <v>8.2000000000000007E-3</v>
      </c>
      <c r="I1123" s="651">
        <v>13.61</v>
      </c>
      <c r="J1123" s="651">
        <v>0.11</v>
      </c>
    </row>
    <row r="1124" spans="1:10" ht="25.5">
      <c r="A1124" s="643"/>
      <c r="B1124" s="643"/>
      <c r="C1124" s="643"/>
      <c r="D1124" s="643"/>
      <c r="E1124" s="643" t="s">
        <v>717</v>
      </c>
      <c r="F1124" s="644">
        <v>0.11</v>
      </c>
      <c r="G1124" s="643" t="s">
        <v>718</v>
      </c>
      <c r="H1124" s="644">
        <v>0</v>
      </c>
      <c r="I1124" s="643" t="s">
        <v>719</v>
      </c>
      <c r="J1124" s="644">
        <v>0.11</v>
      </c>
    </row>
    <row r="1125" spans="1:10" ht="15.75" thickBot="1">
      <c r="A1125" s="643"/>
      <c r="B1125" s="643"/>
      <c r="C1125" s="643"/>
      <c r="D1125" s="643"/>
      <c r="E1125" s="643" t="s">
        <v>720</v>
      </c>
      <c r="F1125" s="644">
        <v>0.03</v>
      </c>
      <c r="G1125" s="643"/>
      <c r="H1125" s="712" t="s">
        <v>721</v>
      </c>
      <c r="I1125" s="712"/>
      <c r="J1125" s="644">
        <v>0.14000000000000001</v>
      </c>
    </row>
    <row r="1126" spans="1:10" ht="0.95" customHeight="1" thickTop="1">
      <c r="A1126" s="646"/>
      <c r="B1126" s="646"/>
      <c r="C1126" s="646"/>
      <c r="D1126" s="646"/>
      <c r="E1126" s="646"/>
      <c r="F1126" s="646"/>
      <c r="G1126" s="646"/>
      <c r="H1126" s="646"/>
      <c r="I1126" s="646"/>
      <c r="J1126" s="646"/>
    </row>
    <row r="1127" spans="1:10" ht="18" customHeight="1">
      <c r="A1127" s="628"/>
      <c r="B1127" s="629" t="s">
        <v>699</v>
      </c>
      <c r="C1127" s="628" t="s">
        <v>700</v>
      </c>
      <c r="D1127" s="628" t="s">
        <v>701</v>
      </c>
      <c r="E1127" s="713" t="s">
        <v>702</v>
      </c>
      <c r="F1127" s="713"/>
      <c r="G1127" s="630" t="s">
        <v>703</v>
      </c>
      <c r="H1127" s="629" t="s">
        <v>704</v>
      </c>
      <c r="I1127" s="629" t="s">
        <v>705</v>
      </c>
      <c r="J1127" s="629" t="s">
        <v>77</v>
      </c>
    </row>
    <row r="1128" spans="1:10" ht="24" customHeight="1">
      <c r="A1128" s="631" t="s">
        <v>706</v>
      </c>
      <c r="B1128" s="632" t="s">
        <v>1147</v>
      </c>
      <c r="C1128" s="631" t="s">
        <v>23</v>
      </c>
      <c r="D1128" s="631" t="s">
        <v>1148</v>
      </c>
      <c r="E1128" s="710" t="s">
        <v>713</v>
      </c>
      <c r="F1128" s="710"/>
      <c r="G1128" s="634" t="s">
        <v>714</v>
      </c>
      <c r="H1128" s="635">
        <v>1</v>
      </c>
      <c r="I1128" s="636">
        <v>0.25</v>
      </c>
      <c r="J1128" s="636">
        <v>0.25</v>
      </c>
    </row>
    <row r="1129" spans="1:10" ht="24" customHeight="1">
      <c r="A1129" s="647" t="s">
        <v>732</v>
      </c>
      <c r="B1129" s="648" t="s">
        <v>1149</v>
      </c>
      <c r="C1129" s="647" t="s">
        <v>23</v>
      </c>
      <c r="D1129" s="647" t="s">
        <v>1150</v>
      </c>
      <c r="E1129" s="711" t="s">
        <v>1078</v>
      </c>
      <c r="F1129" s="711"/>
      <c r="G1129" s="649" t="s">
        <v>714</v>
      </c>
      <c r="H1129" s="650">
        <v>2.6599999999999999E-2</v>
      </c>
      <c r="I1129" s="651">
        <v>9.56</v>
      </c>
      <c r="J1129" s="651">
        <v>0.25</v>
      </c>
    </row>
    <row r="1130" spans="1:10" ht="25.5">
      <c r="A1130" s="643"/>
      <c r="B1130" s="643"/>
      <c r="C1130" s="643"/>
      <c r="D1130" s="643"/>
      <c r="E1130" s="643" t="s">
        <v>717</v>
      </c>
      <c r="F1130" s="644">
        <v>0.25</v>
      </c>
      <c r="G1130" s="643" t="s">
        <v>718</v>
      </c>
      <c r="H1130" s="644">
        <v>0</v>
      </c>
      <c r="I1130" s="643" t="s">
        <v>719</v>
      </c>
      <c r="J1130" s="644">
        <v>0.25</v>
      </c>
    </row>
    <row r="1131" spans="1:10" ht="15.75" thickBot="1">
      <c r="A1131" s="643"/>
      <c r="B1131" s="643"/>
      <c r="C1131" s="643"/>
      <c r="D1131" s="643"/>
      <c r="E1131" s="643" t="s">
        <v>720</v>
      </c>
      <c r="F1131" s="644">
        <v>7.0000000000000007E-2</v>
      </c>
      <c r="G1131" s="643"/>
      <c r="H1131" s="712" t="s">
        <v>721</v>
      </c>
      <c r="I1131" s="712"/>
      <c r="J1131" s="644">
        <v>0.32</v>
      </c>
    </row>
    <row r="1132" spans="1:10" ht="0.95" customHeight="1" thickTop="1">
      <c r="A1132" s="646"/>
      <c r="B1132" s="646"/>
      <c r="C1132" s="646"/>
      <c r="D1132" s="646"/>
      <c r="E1132" s="646"/>
      <c r="F1132" s="646"/>
      <c r="G1132" s="646"/>
      <c r="H1132" s="646"/>
      <c r="I1132" s="646"/>
      <c r="J1132" s="646"/>
    </row>
    <row r="1133" spans="1:10" ht="18" customHeight="1">
      <c r="A1133" s="628"/>
      <c r="B1133" s="629" t="s">
        <v>699</v>
      </c>
      <c r="C1133" s="628" t="s">
        <v>700</v>
      </c>
      <c r="D1133" s="628" t="s">
        <v>701</v>
      </c>
      <c r="E1133" s="713" t="s">
        <v>702</v>
      </c>
      <c r="F1133" s="713"/>
      <c r="G1133" s="630" t="s">
        <v>703</v>
      </c>
      <c r="H1133" s="629" t="s">
        <v>704</v>
      </c>
      <c r="I1133" s="629" t="s">
        <v>705</v>
      </c>
      <c r="J1133" s="629" t="s">
        <v>77</v>
      </c>
    </row>
    <row r="1134" spans="1:10" ht="24" customHeight="1">
      <c r="A1134" s="631" t="s">
        <v>706</v>
      </c>
      <c r="B1134" s="632" t="s">
        <v>1155</v>
      </c>
      <c r="C1134" s="631" t="s">
        <v>23</v>
      </c>
      <c r="D1134" s="631" t="s">
        <v>1156</v>
      </c>
      <c r="E1134" s="710" t="s">
        <v>713</v>
      </c>
      <c r="F1134" s="710"/>
      <c r="G1134" s="634" t="s">
        <v>714</v>
      </c>
      <c r="H1134" s="635">
        <v>1</v>
      </c>
      <c r="I1134" s="636">
        <v>0.05</v>
      </c>
      <c r="J1134" s="636">
        <v>0.05</v>
      </c>
    </row>
    <row r="1135" spans="1:10" ht="24" customHeight="1">
      <c r="A1135" s="647" t="s">
        <v>732</v>
      </c>
      <c r="B1135" s="648" t="s">
        <v>1157</v>
      </c>
      <c r="C1135" s="647" t="s">
        <v>23</v>
      </c>
      <c r="D1135" s="647" t="s">
        <v>1158</v>
      </c>
      <c r="E1135" s="711" t="s">
        <v>1078</v>
      </c>
      <c r="F1135" s="711"/>
      <c r="G1135" s="649" t="s">
        <v>714</v>
      </c>
      <c r="H1135" s="650">
        <v>5.8999999999999999E-3</v>
      </c>
      <c r="I1135" s="651">
        <v>9.32</v>
      </c>
      <c r="J1135" s="651">
        <v>0.05</v>
      </c>
    </row>
    <row r="1136" spans="1:10" ht="25.5">
      <c r="A1136" s="643"/>
      <c r="B1136" s="643"/>
      <c r="C1136" s="643"/>
      <c r="D1136" s="643"/>
      <c r="E1136" s="643" t="s">
        <v>717</v>
      </c>
      <c r="F1136" s="644">
        <v>0.05</v>
      </c>
      <c r="G1136" s="643" t="s">
        <v>718</v>
      </c>
      <c r="H1136" s="644">
        <v>0</v>
      </c>
      <c r="I1136" s="643" t="s">
        <v>719</v>
      </c>
      <c r="J1136" s="644">
        <v>0.05</v>
      </c>
    </row>
    <row r="1137" spans="1:10" ht="15.75" thickBot="1">
      <c r="A1137" s="643"/>
      <c r="B1137" s="643"/>
      <c r="C1137" s="643"/>
      <c r="D1137" s="643"/>
      <c r="E1137" s="643" t="s">
        <v>720</v>
      </c>
      <c r="F1137" s="644">
        <v>0.01</v>
      </c>
      <c r="G1137" s="643"/>
      <c r="H1137" s="712" t="s">
        <v>721</v>
      </c>
      <c r="I1137" s="712"/>
      <c r="J1137" s="644">
        <v>0.06</v>
      </c>
    </row>
    <row r="1138" spans="1:10" ht="0.95" customHeight="1" thickTop="1">
      <c r="A1138" s="646"/>
      <c r="B1138" s="646"/>
      <c r="C1138" s="646"/>
      <c r="D1138" s="646"/>
      <c r="E1138" s="646"/>
      <c r="F1138" s="646"/>
      <c r="G1138" s="646"/>
      <c r="H1138" s="646"/>
      <c r="I1138" s="646"/>
      <c r="J1138" s="646"/>
    </row>
    <row r="1139" spans="1:10" ht="18" customHeight="1">
      <c r="A1139" s="628"/>
      <c r="B1139" s="629" t="s">
        <v>699</v>
      </c>
      <c r="C1139" s="628" t="s">
        <v>700</v>
      </c>
      <c r="D1139" s="628" t="s">
        <v>701</v>
      </c>
      <c r="E1139" s="713" t="s">
        <v>702</v>
      </c>
      <c r="F1139" s="713"/>
      <c r="G1139" s="630" t="s">
        <v>703</v>
      </c>
      <c r="H1139" s="629" t="s">
        <v>704</v>
      </c>
      <c r="I1139" s="629" t="s">
        <v>705</v>
      </c>
      <c r="J1139" s="629" t="s">
        <v>77</v>
      </c>
    </row>
    <row r="1140" spans="1:10" ht="24" customHeight="1">
      <c r="A1140" s="631" t="s">
        <v>706</v>
      </c>
      <c r="B1140" s="632" t="s">
        <v>1190</v>
      </c>
      <c r="C1140" s="631" t="s">
        <v>23</v>
      </c>
      <c r="D1140" s="631" t="s">
        <v>1191</v>
      </c>
      <c r="E1140" s="710" t="s">
        <v>713</v>
      </c>
      <c r="F1140" s="710"/>
      <c r="G1140" s="634" t="s">
        <v>714</v>
      </c>
      <c r="H1140" s="635">
        <v>1</v>
      </c>
      <c r="I1140" s="636">
        <v>0.11</v>
      </c>
      <c r="J1140" s="636">
        <v>0.11</v>
      </c>
    </row>
    <row r="1141" spans="1:10" ht="24" customHeight="1">
      <c r="A1141" s="647" t="s">
        <v>732</v>
      </c>
      <c r="B1141" s="648" t="s">
        <v>1192</v>
      </c>
      <c r="C1141" s="647" t="s">
        <v>23</v>
      </c>
      <c r="D1141" s="647" t="s">
        <v>1193</v>
      </c>
      <c r="E1141" s="711" t="s">
        <v>1078</v>
      </c>
      <c r="F1141" s="711"/>
      <c r="G1141" s="649" t="s">
        <v>714</v>
      </c>
      <c r="H1141" s="650">
        <v>8.2000000000000007E-3</v>
      </c>
      <c r="I1141" s="651">
        <v>13.61</v>
      </c>
      <c r="J1141" s="651">
        <v>0.11</v>
      </c>
    </row>
    <row r="1142" spans="1:10" ht="25.5">
      <c r="A1142" s="643"/>
      <c r="B1142" s="643"/>
      <c r="C1142" s="643"/>
      <c r="D1142" s="643"/>
      <c r="E1142" s="643" t="s">
        <v>717</v>
      </c>
      <c r="F1142" s="644">
        <v>0.11</v>
      </c>
      <c r="G1142" s="643" t="s">
        <v>718</v>
      </c>
      <c r="H1142" s="644">
        <v>0</v>
      </c>
      <c r="I1142" s="643" t="s">
        <v>719</v>
      </c>
      <c r="J1142" s="644">
        <v>0.11</v>
      </c>
    </row>
    <row r="1143" spans="1:10" ht="15.75" thickBot="1">
      <c r="A1143" s="643"/>
      <c r="B1143" s="643"/>
      <c r="C1143" s="643"/>
      <c r="D1143" s="643"/>
      <c r="E1143" s="643" t="s">
        <v>720</v>
      </c>
      <c r="F1143" s="644">
        <v>0.03</v>
      </c>
      <c r="G1143" s="643"/>
      <c r="H1143" s="712" t="s">
        <v>721</v>
      </c>
      <c r="I1143" s="712"/>
      <c r="J1143" s="644">
        <v>0.14000000000000001</v>
      </c>
    </row>
    <row r="1144" spans="1:10" ht="0.95" customHeight="1" thickTop="1">
      <c r="A1144" s="646"/>
      <c r="B1144" s="646"/>
      <c r="C1144" s="646"/>
      <c r="D1144" s="646"/>
      <c r="E1144" s="646"/>
      <c r="F1144" s="646"/>
      <c r="G1144" s="646"/>
      <c r="H1144" s="646"/>
      <c r="I1144" s="646"/>
      <c r="J1144" s="646"/>
    </row>
    <row r="1145" spans="1:10" ht="18" customHeight="1">
      <c r="A1145" s="628"/>
      <c r="B1145" s="629" t="s">
        <v>699</v>
      </c>
      <c r="C1145" s="628" t="s">
        <v>700</v>
      </c>
      <c r="D1145" s="628" t="s">
        <v>701</v>
      </c>
      <c r="E1145" s="713" t="s">
        <v>702</v>
      </c>
      <c r="F1145" s="713"/>
      <c r="G1145" s="630" t="s">
        <v>703</v>
      </c>
      <c r="H1145" s="629" t="s">
        <v>704</v>
      </c>
      <c r="I1145" s="629" t="s">
        <v>705</v>
      </c>
      <c r="J1145" s="629" t="s">
        <v>77</v>
      </c>
    </row>
    <row r="1146" spans="1:10" ht="24" customHeight="1">
      <c r="A1146" s="631" t="s">
        <v>706</v>
      </c>
      <c r="B1146" s="632" t="s">
        <v>1286</v>
      </c>
      <c r="C1146" s="631" t="s">
        <v>23</v>
      </c>
      <c r="D1146" s="631" t="s">
        <v>1287</v>
      </c>
      <c r="E1146" s="710" t="s">
        <v>713</v>
      </c>
      <c r="F1146" s="710"/>
      <c r="G1146" s="634" t="s">
        <v>714</v>
      </c>
      <c r="H1146" s="635">
        <v>1</v>
      </c>
      <c r="I1146" s="636">
        <v>0.11</v>
      </c>
      <c r="J1146" s="636">
        <v>0.11</v>
      </c>
    </row>
    <row r="1147" spans="1:10" ht="24" customHeight="1">
      <c r="A1147" s="647" t="s">
        <v>732</v>
      </c>
      <c r="B1147" s="648" t="s">
        <v>1288</v>
      </c>
      <c r="C1147" s="647" t="s">
        <v>23</v>
      </c>
      <c r="D1147" s="647" t="s">
        <v>1289</v>
      </c>
      <c r="E1147" s="711" t="s">
        <v>1078</v>
      </c>
      <c r="F1147" s="711"/>
      <c r="G1147" s="649" t="s">
        <v>714</v>
      </c>
      <c r="H1147" s="650">
        <v>8.2000000000000007E-3</v>
      </c>
      <c r="I1147" s="651">
        <v>13.61</v>
      </c>
      <c r="J1147" s="651">
        <v>0.11</v>
      </c>
    </row>
    <row r="1148" spans="1:10" ht="25.5">
      <c r="A1148" s="643"/>
      <c r="B1148" s="643"/>
      <c r="C1148" s="643"/>
      <c r="D1148" s="643"/>
      <c r="E1148" s="643" t="s">
        <v>717</v>
      </c>
      <c r="F1148" s="644">
        <v>0.11</v>
      </c>
      <c r="G1148" s="643" t="s">
        <v>718</v>
      </c>
      <c r="H1148" s="644">
        <v>0</v>
      </c>
      <c r="I1148" s="643" t="s">
        <v>719</v>
      </c>
      <c r="J1148" s="644">
        <v>0.11</v>
      </c>
    </row>
    <row r="1149" spans="1:10" ht="15.75" thickBot="1">
      <c r="A1149" s="643"/>
      <c r="B1149" s="643"/>
      <c r="C1149" s="643"/>
      <c r="D1149" s="643"/>
      <c r="E1149" s="643" t="s">
        <v>720</v>
      </c>
      <c r="F1149" s="644">
        <v>0.03</v>
      </c>
      <c r="G1149" s="643"/>
      <c r="H1149" s="712" t="s">
        <v>721</v>
      </c>
      <c r="I1149" s="712"/>
      <c r="J1149" s="644">
        <v>0.14000000000000001</v>
      </c>
    </row>
    <row r="1150" spans="1:10" ht="0.95" customHeight="1" thickTop="1">
      <c r="A1150" s="646"/>
      <c r="B1150" s="646"/>
      <c r="C1150" s="646"/>
      <c r="D1150" s="646"/>
      <c r="E1150" s="646"/>
      <c r="F1150" s="646"/>
      <c r="G1150" s="646"/>
      <c r="H1150" s="646"/>
      <c r="I1150" s="646"/>
      <c r="J1150" s="646"/>
    </row>
    <row r="1151" spans="1:10" ht="18" customHeight="1">
      <c r="A1151" s="628"/>
      <c r="B1151" s="629" t="s">
        <v>699</v>
      </c>
      <c r="C1151" s="628" t="s">
        <v>700</v>
      </c>
      <c r="D1151" s="628" t="s">
        <v>701</v>
      </c>
      <c r="E1151" s="713" t="s">
        <v>702</v>
      </c>
      <c r="F1151" s="713"/>
      <c r="G1151" s="630" t="s">
        <v>703</v>
      </c>
      <c r="H1151" s="629" t="s">
        <v>704</v>
      </c>
      <c r="I1151" s="629" t="s">
        <v>705</v>
      </c>
      <c r="J1151" s="629" t="s">
        <v>77</v>
      </c>
    </row>
    <row r="1152" spans="1:10" ht="24" customHeight="1">
      <c r="A1152" s="631" t="s">
        <v>706</v>
      </c>
      <c r="B1152" s="632" t="s">
        <v>1318</v>
      </c>
      <c r="C1152" s="631" t="s">
        <v>23</v>
      </c>
      <c r="D1152" s="631" t="s">
        <v>1319</v>
      </c>
      <c r="E1152" s="710" t="s">
        <v>713</v>
      </c>
      <c r="F1152" s="710"/>
      <c r="G1152" s="634" t="s">
        <v>714</v>
      </c>
      <c r="H1152" s="635">
        <v>1</v>
      </c>
      <c r="I1152" s="636">
        <v>0.1</v>
      </c>
      <c r="J1152" s="636">
        <v>0.1</v>
      </c>
    </row>
    <row r="1153" spans="1:10" ht="24" customHeight="1">
      <c r="A1153" s="647" t="s">
        <v>732</v>
      </c>
      <c r="B1153" s="648" t="s">
        <v>1320</v>
      </c>
      <c r="C1153" s="647" t="s">
        <v>23</v>
      </c>
      <c r="D1153" s="647" t="s">
        <v>1321</v>
      </c>
      <c r="E1153" s="711" t="s">
        <v>1078</v>
      </c>
      <c r="F1153" s="711"/>
      <c r="G1153" s="649" t="s">
        <v>714</v>
      </c>
      <c r="H1153" s="650">
        <v>3.5999999999999999E-3</v>
      </c>
      <c r="I1153" s="651">
        <v>30</v>
      </c>
      <c r="J1153" s="651">
        <v>0.1</v>
      </c>
    </row>
    <row r="1154" spans="1:10" ht="25.5">
      <c r="A1154" s="643"/>
      <c r="B1154" s="643"/>
      <c r="C1154" s="643"/>
      <c r="D1154" s="643"/>
      <c r="E1154" s="643" t="s">
        <v>717</v>
      </c>
      <c r="F1154" s="644">
        <v>0.1</v>
      </c>
      <c r="G1154" s="643" t="s">
        <v>718</v>
      </c>
      <c r="H1154" s="644">
        <v>0</v>
      </c>
      <c r="I1154" s="643" t="s">
        <v>719</v>
      </c>
      <c r="J1154" s="644">
        <v>0.1</v>
      </c>
    </row>
    <row r="1155" spans="1:10" ht="15.75" thickBot="1">
      <c r="A1155" s="643"/>
      <c r="B1155" s="643"/>
      <c r="C1155" s="643"/>
      <c r="D1155" s="643"/>
      <c r="E1155" s="643" t="s">
        <v>720</v>
      </c>
      <c r="F1155" s="644">
        <v>0.02</v>
      </c>
      <c r="G1155" s="643"/>
      <c r="H1155" s="712" t="s">
        <v>721</v>
      </c>
      <c r="I1155" s="712"/>
      <c r="J1155" s="644">
        <v>0.12</v>
      </c>
    </row>
    <row r="1156" spans="1:10" ht="0.95" customHeight="1" thickTop="1">
      <c r="A1156" s="646"/>
      <c r="B1156" s="646"/>
      <c r="C1156" s="646"/>
      <c r="D1156" s="646"/>
      <c r="E1156" s="646"/>
      <c r="F1156" s="646"/>
      <c r="G1156" s="646"/>
      <c r="H1156" s="646"/>
      <c r="I1156" s="646"/>
      <c r="J1156" s="646"/>
    </row>
    <row r="1157" spans="1:10" ht="18" customHeight="1">
      <c r="A1157" s="628"/>
      <c r="B1157" s="629" t="s">
        <v>699</v>
      </c>
      <c r="C1157" s="628" t="s">
        <v>700</v>
      </c>
      <c r="D1157" s="628" t="s">
        <v>701</v>
      </c>
      <c r="E1157" s="713" t="s">
        <v>702</v>
      </c>
      <c r="F1157" s="713"/>
      <c r="G1157" s="630" t="s">
        <v>703</v>
      </c>
      <c r="H1157" s="629" t="s">
        <v>704</v>
      </c>
      <c r="I1157" s="629" t="s">
        <v>705</v>
      </c>
      <c r="J1157" s="629" t="s">
        <v>77</v>
      </c>
    </row>
    <row r="1158" spans="1:10" ht="24" customHeight="1">
      <c r="A1158" s="631" t="s">
        <v>706</v>
      </c>
      <c r="B1158" s="632" t="s">
        <v>1322</v>
      </c>
      <c r="C1158" s="631" t="s">
        <v>23</v>
      </c>
      <c r="D1158" s="631" t="s">
        <v>1323</v>
      </c>
      <c r="E1158" s="710" t="s">
        <v>713</v>
      </c>
      <c r="F1158" s="710"/>
      <c r="G1158" s="634" t="s">
        <v>714</v>
      </c>
      <c r="H1158" s="635">
        <v>1</v>
      </c>
      <c r="I1158" s="636">
        <v>0.36</v>
      </c>
      <c r="J1158" s="636">
        <v>0.36</v>
      </c>
    </row>
    <row r="1159" spans="1:10" ht="24" customHeight="1">
      <c r="A1159" s="647" t="s">
        <v>732</v>
      </c>
      <c r="B1159" s="648" t="s">
        <v>1324</v>
      </c>
      <c r="C1159" s="647" t="s">
        <v>23</v>
      </c>
      <c r="D1159" s="647" t="s">
        <v>1325</v>
      </c>
      <c r="E1159" s="711" t="s">
        <v>1078</v>
      </c>
      <c r="F1159" s="711"/>
      <c r="G1159" s="649" t="s">
        <v>714</v>
      </c>
      <c r="H1159" s="650">
        <v>2.6599999999999999E-2</v>
      </c>
      <c r="I1159" s="651">
        <v>13.61</v>
      </c>
      <c r="J1159" s="651">
        <v>0.36</v>
      </c>
    </row>
    <row r="1160" spans="1:10" ht="25.5">
      <c r="A1160" s="643"/>
      <c r="B1160" s="643"/>
      <c r="C1160" s="643"/>
      <c r="D1160" s="643"/>
      <c r="E1160" s="643" t="s">
        <v>717</v>
      </c>
      <c r="F1160" s="644">
        <v>0.36</v>
      </c>
      <c r="G1160" s="643" t="s">
        <v>718</v>
      </c>
      <c r="H1160" s="644">
        <v>0</v>
      </c>
      <c r="I1160" s="643" t="s">
        <v>719</v>
      </c>
      <c r="J1160" s="644">
        <v>0.36</v>
      </c>
    </row>
    <row r="1161" spans="1:10" ht="15.75" thickBot="1">
      <c r="A1161" s="643"/>
      <c r="B1161" s="643"/>
      <c r="C1161" s="643"/>
      <c r="D1161" s="643"/>
      <c r="E1161" s="643" t="s">
        <v>720</v>
      </c>
      <c r="F1161" s="644">
        <v>0.1</v>
      </c>
      <c r="G1161" s="643"/>
      <c r="H1161" s="712" t="s">
        <v>721</v>
      </c>
      <c r="I1161" s="712"/>
      <c r="J1161" s="644">
        <v>0.46</v>
      </c>
    </row>
    <row r="1162" spans="1:10" ht="0.95" customHeight="1" thickTop="1">
      <c r="A1162" s="646"/>
      <c r="B1162" s="646"/>
      <c r="C1162" s="646"/>
      <c r="D1162" s="646"/>
      <c r="E1162" s="646"/>
      <c r="F1162" s="646"/>
      <c r="G1162" s="646"/>
      <c r="H1162" s="646"/>
      <c r="I1162" s="646"/>
      <c r="J1162" s="646"/>
    </row>
    <row r="1163" spans="1:10" ht="18" customHeight="1">
      <c r="A1163" s="628"/>
      <c r="B1163" s="629" t="s">
        <v>699</v>
      </c>
      <c r="C1163" s="628" t="s">
        <v>700</v>
      </c>
      <c r="D1163" s="628" t="s">
        <v>701</v>
      </c>
      <c r="E1163" s="713" t="s">
        <v>702</v>
      </c>
      <c r="F1163" s="713"/>
      <c r="G1163" s="630" t="s">
        <v>703</v>
      </c>
      <c r="H1163" s="629" t="s">
        <v>704</v>
      </c>
      <c r="I1163" s="629" t="s">
        <v>705</v>
      </c>
      <c r="J1163" s="629" t="s">
        <v>77</v>
      </c>
    </row>
    <row r="1164" spans="1:10" ht="24" customHeight="1">
      <c r="A1164" s="631" t="s">
        <v>706</v>
      </c>
      <c r="B1164" s="632" t="s">
        <v>1326</v>
      </c>
      <c r="C1164" s="631" t="s">
        <v>23</v>
      </c>
      <c r="D1164" s="631" t="s">
        <v>1327</v>
      </c>
      <c r="E1164" s="710" t="s">
        <v>713</v>
      </c>
      <c r="F1164" s="710"/>
      <c r="G1164" s="634" t="s">
        <v>714</v>
      </c>
      <c r="H1164" s="635">
        <v>1</v>
      </c>
      <c r="I1164" s="636">
        <v>0.94</v>
      </c>
      <c r="J1164" s="636">
        <v>0.94</v>
      </c>
    </row>
    <row r="1165" spans="1:10" ht="24" customHeight="1">
      <c r="A1165" s="647" t="s">
        <v>732</v>
      </c>
      <c r="B1165" s="648" t="s">
        <v>1328</v>
      </c>
      <c r="C1165" s="647" t="s">
        <v>23</v>
      </c>
      <c r="D1165" s="647" t="s">
        <v>1329</v>
      </c>
      <c r="E1165" s="711" t="s">
        <v>1078</v>
      </c>
      <c r="F1165" s="711"/>
      <c r="G1165" s="649" t="s">
        <v>714</v>
      </c>
      <c r="H1165" s="650">
        <v>1.0500000000000001E-2</v>
      </c>
      <c r="I1165" s="651">
        <v>89.81</v>
      </c>
      <c r="J1165" s="651">
        <v>0.94</v>
      </c>
    </row>
    <row r="1166" spans="1:10" ht="25.5">
      <c r="A1166" s="643"/>
      <c r="B1166" s="643"/>
      <c r="C1166" s="643"/>
      <c r="D1166" s="643"/>
      <c r="E1166" s="643" t="s">
        <v>717</v>
      </c>
      <c r="F1166" s="644">
        <v>0.94</v>
      </c>
      <c r="G1166" s="643" t="s">
        <v>718</v>
      </c>
      <c r="H1166" s="644">
        <v>0</v>
      </c>
      <c r="I1166" s="643" t="s">
        <v>719</v>
      </c>
      <c r="J1166" s="644">
        <v>0.94</v>
      </c>
    </row>
    <row r="1167" spans="1:10" ht="15.75" thickBot="1">
      <c r="A1167" s="643"/>
      <c r="B1167" s="643"/>
      <c r="C1167" s="643"/>
      <c r="D1167" s="643"/>
      <c r="E1167" s="643" t="s">
        <v>720</v>
      </c>
      <c r="F1167" s="644">
        <v>0.27</v>
      </c>
      <c r="G1167" s="643"/>
      <c r="H1167" s="712" t="s">
        <v>721</v>
      </c>
      <c r="I1167" s="712"/>
      <c r="J1167" s="644">
        <v>1.21</v>
      </c>
    </row>
    <row r="1168" spans="1:10" ht="0.95" customHeight="1" thickTop="1">
      <c r="A1168" s="646"/>
      <c r="B1168" s="646"/>
      <c r="C1168" s="646"/>
      <c r="D1168" s="646"/>
      <c r="E1168" s="646"/>
      <c r="F1168" s="646"/>
      <c r="G1168" s="646"/>
      <c r="H1168" s="646"/>
      <c r="I1168" s="646"/>
      <c r="J1168" s="646"/>
    </row>
    <row r="1169" spans="1:10" ht="18" customHeight="1">
      <c r="A1169" s="628"/>
      <c r="B1169" s="629" t="s">
        <v>699</v>
      </c>
      <c r="C1169" s="628" t="s">
        <v>700</v>
      </c>
      <c r="D1169" s="628" t="s">
        <v>701</v>
      </c>
      <c r="E1169" s="713" t="s">
        <v>702</v>
      </c>
      <c r="F1169" s="713"/>
      <c r="G1169" s="630" t="s">
        <v>703</v>
      </c>
      <c r="H1169" s="629" t="s">
        <v>704</v>
      </c>
      <c r="I1169" s="629" t="s">
        <v>705</v>
      </c>
      <c r="J1169" s="629" t="s">
        <v>77</v>
      </c>
    </row>
    <row r="1170" spans="1:10" ht="24" customHeight="1">
      <c r="A1170" s="631" t="s">
        <v>706</v>
      </c>
      <c r="B1170" s="632" t="s">
        <v>1330</v>
      </c>
      <c r="C1170" s="631" t="s">
        <v>23</v>
      </c>
      <c r="D1170" s="631" t="s">
        <v>1331</v>
      </c>
      <c r="E1170" s="710" t="s">
        <v>713</v>
      </c>
      <c r="F1170" s="710"/>
      <c r="G1170" s="634" t="s">
        <v>714</v>
      </c>
      <c r="H1170" s="635">
        <v>1</v>
      </c>
      <c r="I1170" s="636">
        <v>0.03</v>
      </c>
      <c r="J1170" s="636">
        <v>0.03</v>
      </c>
    </row>
    <row r="1171" spans="1:10" ht="24" customHeight="1">
      <c r="A1171" s="647" t="s">
        <v>732</v>
      </c>
      <c r="B1171" s="648" t="s">
        <v>1332</v>
      </c>
      <c r="C1171" s="647" t="s">
        <v>23</v>
      </c>
      <c r="D1171" s="647" t="s">
        <v>1333</v>
      </c>
      <c r="E1171" s="711" t="s">
        <v>1078</v>
      </c>
      <c r="F1171" s="711"/>
      <c r="G1171" s="649" t="s">
        <v>714</v>
      </c>
      <c r="H1171" s="650">
        <v>3.5999999999999999E-3</v>
      </c>
      <c r="I1171" s="651">
        <v>10.54</v>
      </c>
      <c r="J1171" s="651">
        <v>0.03</v>
      </c>
    </row>
    <row r="1172" spans="1:10" ht="25.5">
      <c r="A1172" s="643"/>
      <c r="B1172" s="643"/>
      <c r="C1172" s="643"/>
      <c r="D1172" s="643"/>
      <c r="E1172" s="643" t="s">
        <v>717</v>
      </c>
      <c r="F1172" s="644">
        <v>0.03</v>
      </c>
      <c r="G1172" s="643" t="s">
        <v>718</v>
      </c>
      <c r="H1172" s="644">
        <v>0</v>
      </c>
      <c r="I1172" s="643" t="s">
        <v>719</v>
      </c>
      <c r="J1172" s="644">
        <v>0.03</v>
      </c>
    </row>
    <row r="1173" spans="1:10" ht="15.75" thickBot="1">
      <c r="A1173" s="643"/>
      <c r="B1173" s="643"/>
      <c r="C1173" s="643"/>
      <c r="D1173" s="643"/>
      <c r="E1173" s="643" t="s">
        <v>720</v>
      </c>
      <c r="F1173" s="644">
        <v>0</v>
      </c>
      <c r="G1173" s="643"/>
      <c r="H1173" s="712" t="s">
        <v>721</v>
      </c>
      <c r="I1173" s="712"/>
      <c r="J1173" s="644">
        <v>0.03</v>
      </c>
    </row>
    <row r="1174" spans="1:10" ht="0.95" customHeight="1" thickTop="1">
      <c r="A1174" s="646"/>
      <c r="B1174" s="646"/>
      <c r="C1174" s="646"/>
      <c r="D1174" s="646"/>
      <c r="E1174" s="646"/>
      <c r="F1174" s="646"/>
      <c r="G1174" s="646"/>
      <c r="H1174" s="646"/>
      <c r="I1174" s="646"/>
      <c r="J1174" s="646"/>
    </row>
    <row r="1175" spans="1:10" ht="18" customHeight="1">
      <c r="A1175" s="628"/>
      <c r="B1175" s="629" t="s">
        <v>699</v>
      </c>
      <c r="C1175" s="628" t="s">
        <v>700</v>
      </c>
      <c r="D1175" s="628" t="s">
        <v>701</v>
      </c>
      <c r="E1175" s="713" t="s">
        <v>702</v>
      </c>
      <c r="F1175" s="713"/>
      <c r="G1175" s="630" t="s">
        <v>703</v>
      </c>
      <c r="H1175" s="629" t="s">
        <v>704</v>
      </c>
      <c r="I1175" s="629" t="s">
        <v>705</v>
      </c>
      <c r="J1175" s="629" t="s">
        <v>77</v>
      </c>
    </row>
    <row r="1176" spans="1:10" ht="24" customHeight="1">
      <c r="A1176" s="631" t="s">
        <v>706</v>
      </c>
      <c r="B1176" s="632" t="s">
        <v>1334</v>
      </c>
      <c r="C1176" s="631" t="s">
        <v>23</v>
      </c>
      <c r="D1176" s="631" t="s">
        <v>1335</v>
      </c>
      <c r="E1176" s="710" t="s">
        <v>713</v>
      </c>
      <c r="F1176" s="710"/>
      <c r="G1176" s="634" t="s">
        <v>714</v>
      </c>
      <c r="H1176" s="635">
        <v>1</v>
      </c>
      <c r="I1176" s="636">
        <v>0.04</v>
      </c>
      <c r="J1176" s="636">
        <v>0.04</v>
      </c>
    </row>
    <row r="1177" spans="1:10" ht="24" customHeight="1">
      <c r="A1177" s="647" t="s">
        <v>732</v>
      </c>
      <c r="B1177" s="648" t="s">
        <v>1336</v>
      </c>
      <c r="C1177" s="647" t="s">
        <v>23</v>
      </c>
      <c r="D1177" s="647" t="s">
        <v>1337</v>
      </c>
      <c r="E1177" s="711" t="s">
        <v>1078</v>
      </c>
      <c r="F1177" s="711"/>
      <c r="G1177" s="649" t="s">
        <v>714</v>
      </c>
      <c r="H1177" s="650">
        <v>3.5999999999999999E-3</v>
      </c>
      <c r="I1177" s="651">
        <v>11.17</v>
      </c>
      <c r="J1177" s="651">
        <v>0.04</v>
      </c>
    </row>
    <row r="1178" spans="1:10" ht="25.5">
      <c r="A1178" s="643"/>
      <c r="B1178" s="643"/>
      <c r="C1178" s="643"/>
      <c r="D1178" s="643"/>
      <c r="E1178" s="643" t="s">
        <v>717</v>
      </c>
      <c r="F1178" s="644">
        <v>0.04</v>
      </c>
      <c r="G1178" s="643" t="s">
        <v>718</v>
      </c>
      <c r="H1178" s="644">
        <v>0</v>
      </c>
      <c r="I1178" s="643" t="s">
        <v>719</v>
      </c>
      <c r="J1178" s="644">
        <v>0.04</v>
      </c>
    </row>
    <row r="1179" spans="1:10" ht="15.75" thickBot="1">
      <c r="A1179" s="643"/>
      <c r="B1179" s="643"/>
      <c r="C1179" s="643"/>
      <c r="D1179" s="643"/>
      <c r="E1179" s="643" t="s">
        <v>720</v>
      </c>
      <c r="F1179" s="644">
        <v>0.01</v>
      </c>
      <c r="G1179" s="643"/>
      <c r="H1179" s="712" t="s">
        <v>721</v>
      </c>
      <c r="I1179" s="712"/>
      <c r="J1179" s="644">
        <v>0.05</v>
      </c>
    </row>
    <row r="1180" spans="1:10" ht="0.95" customHeight="1" thickTop="1">
      <c r="A1180" s="646"/>
      <c r="B1180" s="646"/>
      <c r="C1180" s="646"/>
      <c r="D1180" s="646"/>
      <c r="E1180" s="646"/>
      <c r="F1180" s="646"/>
      <c r="G1180" s="646"/>
      <c r="H1180" s="646"/>
      <c r="I1180" s="646"/>
      <c r="J1180" s="646"/>
    </row>
    <row r="1181" spans="1:10" ht="18" customHeight="1">
      <c r="A1181" s="628"/>
      <c r="B1181" s="629" t="s">
        <v>699</v>
      </c>
      <c r="C1181" s="628" t="s">
        <v>700</v>
      </c>
      <c r="D1181" s="628" t="s">
        <v>701</v>
      </c>
      <c r="E1181" s="713" t="s">
        <v>702</v>
      </c>
      <c r="F1181" s="713"/>
      <c r="G1181" s="630" t="s">
        <v>703</v>
      </c>
      <c r="H1181" s="629" t="s">
        <v>704</v>
      </c>
      <c r="I1181" s="629" t="s">
        <v>705</v>
      </c>
      <c r="J1181" s="629" t="s">
        <v>77</v>
      </c>
    </row>
    <row r="1182" spans="1:10" ht="24" customHeight="1">
      <c r="A1182" s="631" t="s">
        <v>706</v>
      </c>
      <c r="B1182" s="632" t="s">
        <v>1338</v>
      </c>
      <c r="C1182" s="631" t="s">
        <v>23</v>
      </c>
      <c r="D1182" s="631" t="s">
        <v>1339</v>
      </c>
      <c r="E1182" s="710" t="s">
        <v>713</v>
      </c>
      <c r="F1182" s="710"/>
      <c r="G1182" s="634" t="s">
        <v>714</v>
      </c>
      <c r="H1182" s="635">
        <v>1</v>
      </c>
      <c r="I1182" s="636">
        <v>0.05</v>
      </c>
      <c r="J1182" s="636">
        <v>0.05</v>
      </c>
    </row>
    <row r="1183" spans="1:10" ht="24" customHeight="1">
      <c r="A1183" s="647" t="s">
        <v>732</v>
      </c>
      <c r="B1183" s="648" t="s">
        <v>1340</v>
      </c>
      <c r="C1183" s="647" t="s">
        <v>23</v>
      </c>
      <c r="D1183" s="647" t="s">
        <v>1341</v>
      </c>
      <c r="E1183" s="711" t="s">
        <v>1078</v>
      </c>
      <c r="F1183" s="711"/>
      <c r="G1183" s="649" t="s">
        <v>714</v>
      </c>
      <c r="H1183" s="650">
        <v>3.5999999999999999E-3</v>
      </c>
      <c r="I1183" s="651">
        <v>14.94</v>
      </c>
      <c r="J1183" s="651">
        <v>0.05</v>
      </c>
    </row>
    <row r="1184" spans="1:10" ht="25.5">
      <c r="A1184" s="643"/>
      <c r="B1184" s="643"/>
      <c r="C1184" s="643"/>
      <c r="D1184" s="643"/>
      <c r="E1184" s="643" t="s">
        <v>717</v>
      </c>
      <c r="F1184" s="644">
        <v>0.05</v>
      </c>
      <c r="G1184" s="643" t="s">
        <v>718</v>
      </c>
      <c r="H1184" s="644">
        <v>0</v>
      </c>
      <c r="I1184" s="643" t="s">
        <v>719</v>
      </c>
      <c r="J1184" s="644">
        <v>0.05</v>
      </c>
    </row>
    <row r="1185" spans="1:10" ht="15.75" thickBot="1">
      <c r="A1185" s="643"/>
      <c r="B1185" s="643"/>
      <c r="C1185" s="643"/>
      <c r="D1185" s="643"/>
      <c r="E1185" s="643" t="s">
        <v>720</v>
      </c>
      <c r="F1185" s="644">
        <v>0.01</v>
      </c>
      <c r="G1185" s="643"/>
      <c r="H1185" s="712" t="s">
        <v>721</v>
      </c>
      <c r="I1185" s="712"/>
      <c r="J1185" s="644">
        <v>0.06</v>
      </c>
    </row>
    <row r="1186" spans="1:10" ht="0.95" customHeight="1" thickTop="1">
      <c r="A1186" s="646"/>
      <c r="B1186" s="646"/>
      <c r="C1186" s="646"/>
      <c r="D1186" s="646"/>
      <c r="E1186" s="646"/>
      <c r="F1186" s="646"/>
      <c r="G1186" s="646"/>
      <c r="H1186" s="646"/>
      <c r="I1186" s="646"/>
      <c r="J1186" s="646"/>
    </row>
    <row r="1187" spans="1:10" ht="18" customHeight="1">
      <c r="A1187" s="628"/>
      <c r="B1187" s="629" t="s">
        <v>699</v>
      </c>
      <c r="C1187" s="628" t="s">
        <v>700</v>
      </c>
      <c r="D1187" s="628" t="s">
        <v>701</v>
      </c>
      <c r="E1187" s="713" t="s">
        <v>702</v>
      </c>
      <c r="F1187" s="713"/>
      <c r="G1187" s="630" t="s">
        <v>703</v>
      </c>
      <c r="H1187" s="629" t="s">
        <v>704</v>
      </c>
      <c r="I1187" s="629" t="s">
        <v>705</v>
      </c>
      <c r="J1187" s="629" t="s">
        <v>77</v>
      </c>
    </row>
    <row r="1188" spans="1:10" ht="24" customHeight="1">
      <c r="A1188" s="631" t="s">
        <v>706</v>
      </c>
      <c r="B1188" s="632" t="s">
        <v>1342</v>
      </c>
      <c r="C1188" s="631" t="s">
        <v>23</v>
      </c>
      <c r="D1188" s="631" t="s">
        <v>1343</v>
      </c>
      <c r="E1188" s="710" t="s">
        <v>713</v>
      </c>
      <c r="F1188" s="710"/>
      <c r="G1188" s="634" t="s">
        <v>714</v>
      </c>
      <c r="H1188" s="635">
        <v>1</v>
      </c>
      <c r="I1188" s="636">
        <v>0.04</v>
      </c>
      <c r="J1188" s="636">
        <v>0.04</v>
      </c>
    </row>
    <row r="1189" spans="1:10" ht="24" customHeight="1">
      <c r="A1189" s="647" t="s">
        <v>732</v>
      </c>
      <c r="B1189" s="648" t="s">
        <v>1344</v>
      </c>
      <c r="C1189" s="647" t="s">
        <v>23</v>
      </c>
      <c r="D1189" s="647" t="s">
        <v>1345</v>
      </c>
      <c r="E1189" s="711" t="s">
        <v>1078</v>
      </c>
      <c r="F1189" s="711"/>
      <c r="G1189" s="649" t="s">
        <v>714</v>
      </c>
      <c r="H1189" s="650">
        <v>3.5999999999999999E-3</v>
      </c>
      <c r="I1189" s="651">
        <v>11.67</v>
      </c>
      <c r="J1189" s="651">
        <v>0.04</v>
      </c>
    </row>
    <row r="1190" spans="1:10" ht="25.5">
      <c r="A1190" s="643"/>
      <c r="B1190" s="643"/>
      <c r="C1190" s="643"/>
      <c r="D1190" s="643"/>
      <c r="E1190" s="643" t="s">
        <v>717</v>
      </c>
      <c r="F1190" s="644">
        <v>0.04</v>
      </c>
      <c r="G1190" s="643" t="s">
        <v>718</v>
      </c>
      <c r="H1190" s="644">
        <v>0</v>
      </c>
      <c r="I1190" s="643" t="s">
        <v>719</v>
      </c>
      <c r="J1190" s="644">
        <v>0.04</v>
      </c>
    </row>
    <row r="1191" spans="1:10" ht="15.75" thickBot="1">
      <c r="A1191" s="643"/>
      <c r="B1191" s="643"/>
      <c r="C1191" s="643"/>
      <c r="D1191" s="643"/>
      <c r="E1191" s="643" t="s">
        <v>720</v>
      </c>
      <c r="F1191" s="644">
        <v>0.01</v>
      </c>
      <c r="G1191" s="643"/>
      <c r="H1191" s="712" t="s">
        <v>721</v>
      </c>
      <c r="I1191" s="712"/>
      <c r="J1191" s="644">
        <v>0.05</v>
      </c>
    </row>
    <row r="1192" spans="1:10" ht="0.95" customHeight="1" thickTop="1">
      <c r="A1192" s="646"/>
      <c r="B1192" s="646"/>
      <c r="C1192" s="646"/>
      <c r="D1192" s="646"/>
      <c r="E1192" s="646"/>
      <c r="F1192" s="646"/>
      <c r="G1192" s="646"/>
      <c r="H1192" s="646"/>
      <c r="I1192" s="646"/>
      <c r="J1192" s="646"/>
    </row>
    <row r="1193" spans="1:10" ht="18" customHeight="1">
      <c r="A1193" s="628"/>
      <c r="B1193" s="629" t="s">
        <v>699</v>
      </c>
      <c r="C1193" s="628" t="s">
        <v>700</v>
      </c>
      <c r="D1193" s="628" t="s">
        <v>701</v>
      </c>
      <c r="E1193" s="713" t="s">
        <v>702</v>
      </c>
      <c r="F1193" s="713"/>
      <c r="G1193" s="630" t="s">
        <v>703</v>
      </c>
      <c r="H1193" s="629" t="s">
        <v>704</v>
      </c>
      <c r="I1193" s="629" t="s">
        <v>705</v>
      </c>
      <c r="J1193" s="629" t="s">
        <v>77</v>
      </c>
    </row>
    <row r="1194" spans="1:10" ht="24" customHeight="1">
      <c r="A1194" s="631" t="s">
        <v>706</v>
      </c>
      <c r="B1194" s="632" t="s">
        <v>1346</v>
      </c>
      <c r="C1194" s="631" t="s">
        <v>23</v>
      </c>
      <c r="D1194" s="631" t="s">
        <v>1347</v>
      </c>
      <c r="E1194" s="710" t="s">
        <v>713</v>
      </c>
      <c r="F1194" s="710"/>
      <c r="G1194" s="634" t="s">
        <v>714</v>
      </c>
      <c r="H1194" s="635">
        <v>1</v>
      </c>
      <c r="I1194" s="636">
        <v>0.13</v>
      </c>
      <c r="J1194" s="636">
        <v>0.13</v>
      </c>
    </row>
    <row r="1195" spans="1:10" ht="24" customHeight="1">
      <c r="A1195" s="647" t="s">
        <v>732</v>
      </c>
      <c r="B1195" s="648" t="s">
        <v>1348</v>
      </c>
      <c r="C1195" s="647" t="s">
        <v>23</v>
      </c>
      <c r="D1195" s="647" t="s">
        <v>1349</v>
      </c>
      <c r="E1195" s="711" t="s">
        <v>1078</v>
      </c>
      <c r="F1195" s="711"/>
      <c r="G1195" s="649" t="s">
        <v>714</v>
      </c>
      <c r="H1195" s="650">
        <v>1.17E-2</v>
      </c>
      <c r="I1195" s="651">
        <v>11.67</v>
      </c>
      <c r="J1195" s="651">
        <v>0.13</v>
      </c>
    </row>
    <row r="1196" spans="1:10" ht="25.5">
      <c r="A1196" s="643"/>
      <c r="B1196" s="643"/>
      <c r="C1196" s="643"/>
      <c r="D1196" s="643"/>
      <c r="E1196" s="643" t="s">
        <v>717</v>
      </c>
      <c r="F1196" s="644">
        <v>0.13</v>
      </c>
      <c r="G1196" s="643" t="s">
        <v>718</v>
      </c>
      <c r="H1196" s="644">
        <v>0</v>
      </c>
      <c r="I1196" s="643" t="s">
        <v>719</v>
      </c>
      <c r="J1196" s="644">
        <v>0.13</v>
      </c>
    </row>
    <row r="1197" spans="1:10" ht="15.75" thickBot="1">
      <c r="A1197" s="643"/>
      <c r="B1197" s="643"/>
      <c r="C1197" s="643"/>
      <c r="D1197" s="643"/>
      <c r="E1197" s="643" t="s">
        <v>720</v>
      </c>
      <c r="F1197" s="644">
        <v>0.03</v>
      </c>
      <c r="G1197" s="643"/>
      <c r="H1197" s="712" t="s">
        <v>721</v>
      </c>
      <c r="I1197" s="712"/>
      <c r="J1197" s="644">
        <v>0.16</v>
      </c>
    </row>
    <row r="1198" spans="1:10" ht="0.95" customHeight="1" thickTop="1">
      <c r="A1198" s="646"/>
      <c r="B1198" s="646"/>
      <c r="C1198" s="646"/>
      <c r="D1198" s="646"/>
      <c r="E1198" s="646"/>
      <c r="F1198" s="646"/>
      <c r="G1198" s="646"/>
      <c r="H1198" s="646"/>
      <c r="I1198" s="646"/>
      <c r="J1198" s="646"/>
    </row>
    <row r="1199" spans="1:10" ht="18" customHeight="1">
      <c r="A1199" s="628"/>
      <c r="B1199" s="629" t="s">
        <v>699</v>
      </c>
      <c r="C1199" s="628" t="s">
        <v>700</v>
      </c>
      <c r="D1199" s="628" t="s">
        <v>701</v>
      </c>
      <c r="E1199" s="713" t="s">
        <v>702</v>
      </c>
      <c r="F1199" s="713"/>
      <c r="G1199" s="630" t="s">
        <v>703</v>
      </c>
      <c r="H1199" s="629" t="s">
        <v>704</v>
      </c>
      <c r="I1199" s="629" t="s">
        <v>705</v>
      </c>
      <c r="J1199" s="629" t="s">
        <v>77</v>
      </c>
    </row>
    <row r="1200" spans="1:10" ht="24" customHeight="1">
      <c r="A1200" s="631" t="s">
        <v>706</v>
      </c>
      <c r="B1200" s="632" t="s">
        <v>1350</v>
      </c>
      <c r="C1200" s="631" t="s">
        <v>23</v>
      </c>
      <c r="D1200" s="631" t="s">
        <v>1351</v>
      </c>
      <c r="E1200" s="710" t="s">
        <v>713</v>
      </c>
      <c r="F1200" s="710"/>
      <c r="G1200" s="634" t="s">
        <v>714</v>
      </c>
      <c r="H1200" s="635">
        <v>1</v>
      </c>
      <c r="I1200" s="636">
        <v>0.06</v>
      </c>
      <c r="J1200" s="636">
        <v>0.06</v>
      </c>
    </row>
    <row r="1201" spans="1:10" ht="24" customHeight="1">
      <c r="A1201" s="647" t="s">
        <v>732</v>
      </c>
      <c r="B1201" s="648" t="s">
        <v>1352</v>
      </c>
      <c r="C1201" s="647" t="s">
        <v>23</v>
      </c>
      <c r="D1201" s="647" t="s">
        <v>1353</v>
      </c>
      <c r="E1201" s="711" t="s">
        <v>1078</v>
      </c>
      <c r="F1201" s="711"/>
      <c r="G1201" s="649" t="s">
        <v>714</v>
      </c>
      <c r="H1201" s="650">
        <v>5.8999999999999999E-3</v>
      </c>
      <c r="I1201" s="651">
        <v>11.73</v>
      </c>
      <c r="J1201" s="651">
        <v>0.06</v>
      </c>
    </row>
    <row r="1202" spans="1:10" ht="25.5">
      <c r="A1202" s="643"/>
      <c r="B1202" s="643"/>
      <c r="C1202" s="643"/>
      <c r="D1202" s="643"/>
      <c r="E1202" s="643" t="s">
        <v>717</v>
      </c>
      <c r="F1202" s="644">
        <v>0.06</v>
      </c>
      <c r="G1202" s="643" t="s">
        <v>718</v>
      </c>
      <c r="H1202" s="644">
        <v>0</v>
      </c>
      <c r="I1202" s="643" t="s">
        <v>719</v>
      </c>
      <c r="J1202" s="644">
        <v>0.06</v>
      </c>
    </row>
    <row r="1203" spans="1:10" ht="15.75" thickBot="1">
      <c r="A1203" s="643"/>
      <c r="B1203" s="643"/>
      <c r="C1203" s="643"/>
      <c r="D1203" s="643"/>
      <c r="E1203" s="643" t="s">
        <v>720</v>
      </c>
      <c r="F1203" s="644">
        <v>0.01</v>
      </c>
      <c r="G1203" s="643"/>
      <c r="H1203" s="712" t="s">
        <v>721</v>
      </c>
      <c r="I1203" s="712"/>
      <c r="J1203" s="644">
        <v>7.0000000000000007E-2</v>
      </c>
    </row>
    <row r="1204" spans="1:10" ht="0.95" customHeight="1" thickTop="1">
      <c r="A1204" s="646"/>
      <c r="B1204" s="646"/>
      <c r="C1204" s="646"/>
      <c r="D1204" s="646"/>
      <c r="E1204" s="646"/>
      <c r="F1204" s="646"/>
      <c r="G1204" s="646"/>
      <c r="H1204" s="646"/>
      <c r="I1204" s="646"/>
      <c r="J1204" s="646"/>
    </row>
    <row r="1205" spans="1:10" ht="18" customHeight="1">
      <c r="A1205" s="628"/>
      <c r="B1205" s="629" t="s">
        <v>699</v>
      </c>
      <c r="C1205" s="628" t="s">
        <v>700</v>
      </c>
      <c r="D1205" s="628" t="s">
        <v>701</v>
      </c>
      <c r="E1205" s="713" t="s">
        <v>702</v>
      </c>
      <c r="F1205" s="713"/>
      <c r="G1205" s="630" t="s">
        <v>703</v>
      </c>
      <c r="H1205" s="629" t="s">
        <v>704</v>
      </c>
      <c r="I1205" s="629" t="s">
        <v>705</v>
      </c>
      <c r="J1205" s="629" t="s">
        <v>77</v>
      </c>
    </row>
    <row r="1206" spans="1:10" ht="36" customHeight="1">
      <c r="A1206" s="631" t="s">
        <v>706</v>
      </c>
      <c r="B1206" s="632" t="s">
        <v>1354</v>
      </c>
      <c r="C1206" s="631" t="s">
        <v>23</v>
      </c>
      <c r="D1206" s="631" t="s">
        <v>1355</v>
      </c>
      <c r="E1206" s="710" t="s">
        <v>713</v>
      </c>
      <c r="F1206" s="710"/>
      <c r="G1206" s="634" t="s">
        <v>714</v>
      </c>
      <c r="H1206" s="635">
        <v>1</v>
      </c>
      <c r="I1206" s="636">
        <v>0.05</v>
      </c>
      <c r="J1206" s="636">
        <v>0.05</v>
      </c>
    </row>
    <row r="1207" spans="1:10" ht="24" customHeight="1">
      <c r="A1207" s="647" t="s">
        <v>732</v>
      </c>
      <c r="B1207" s="648" t="s">
        <v>1356</v>
      </c>
      <c r="C1207" s="647" t="s">
        <v>23</v>
      </c>
      <c r="D1207" s="647" t="s">
        <v>1357</v>
      </c>
      <c r="E1207" s="711" t="s">
        <v>1078</v>
      </c>
      <c r="F1207" s="711"/>
      <c r="G1207" s="649" t="s">
        <v>714</v>
      </c>
      <c r="H1207" s="650">
        <v>5.8999999999999999E-3</v>
      </c>
      <c r="I1207" s="651">
        <v>9.73</v>
      </c>
      <c r="J1207" s="651">
        <v>0.05</v>
      </c>
    </row>
    <row r="1208" spans="1:10" ht="25.5">
      <c r="A1208" s="643"/>
      <c r="B1208" s="643"/>
      <c r="C1208" s="643"/>
      <c r="D1208" s="643"/>
      <c r="E1208" s="643" t="s">
        <v>717</v>
      </c>
      <c r="F1208" s="644">
        <v>0.05</v>
      </c>
      <c r="G1208" s="643" t="s">
        <v>718</v>
      </c>
      <c r="H1208" s="644">
        <v>0</v>
      </c>
      <c r="I1208" s="643" t="s">
        <v>719</v>
      </c>
      <c r="J1208" s="644">
        <v>0.05</v>
      </c>
    </row>
    <row r="1209" spans="1:10" ht="15.75" thickBot="1">
      <c r="A1209" s="643"/>
      <c r="B1209" s="643"/>
      <c r="C1209" s="643"/>
      <c r="D1209" s="643"/>
      <c r="E1209" s="643" t="s">
        <v>720</v>
      </c>
      <c r="F1209" s="644">
        <v>0.01</v>
      </c>
      <c r="G1209" s="643"/>
      <c r="H1209" s="712" t="s">
        <v>721</v>
      </c>
      <c r="I1209" s="712"/>
      <c r="J1209" s="644">
        <v>0.06</v>
      </c>
    </row>
    <row r="1210" spans="1:10" ht="0.95" customHeight="1" thickTop="1">
      <c r="A1210" s="646"/>
      <c r="B1210" s="646"/>
      <c r="C1210" s="646"/>
      <c r="D1210" s="646"/>
      <c r="E1210" s="646"/>
      <c r="F1210" s="646"/>
      <c r="G1210" s="646"/>
      <c r="H1210" s="646"/>
      <c r="I1210" s="646"/>
      <c r="J1210" s="646"/>
    </row>
    <row r="1211" spans="1:10" ht="18" customHeight="1">
      <c r="A1211" s="628"/>
      <c r="B1211" s="629" t="s">
        <v>699</v>
      </c>
      <c r="C1211" s="628" t="s">
        <v>700</v>
      </c>
      <c r="D1211" s="628" t="s">
        <v>701</v>
      </c>
      <c r="E1211" s="713" t="s">
        <v>702</v>
      </c>
      <c r="F1211" s="713"/>
      <c r="G1211" s="630" t="s">
        <v>703</v>
      </c>
      <c r="H1211" s="629" t="s">
        <v>704</v>
      </c>
      <c r="I1211" s="629" t="s">
        <v>705</v>
      </c>
      <c r="J1211" s="629" t="s">
        <v>77</v>
      </c>
    </row>
    <row r="1212" spans="1:10" ht="24" customHeight="1">
      <c r="A1212" s="631" t="s">
        <v>706</v>
      </c>
      <c r="B1212" s="632" t="s">
        <v>1358</v>
      </c>
      <c r="C1212" s="631" t="s">
        <v>23</v>
      </c>
      <c r="D1212" s="631" t="s">
        <v>1359</v>
      </c>
      <c r="E1212" s="710" t="s">
        <v>713</v>
      </c>
      <c r="F1212" s="710"/>
      <c r="G1212" s="634" t="s">
        <v>714</v>
      </c>
      <c r="H1212" s="635">
        <v>1</v>
      </c>
      <c r="I1212" s="636">
        <v>7.0000000000000007E-2</v>
      </c>
      <c r="J1212" s="636">
        <v>7.0000000000000007E-2</v>
      </c>
    </row>
    <row r="1213" spans="1:10" ht="24" customHeight="1">
      <c r="A1213" s="647" t="s">
        <v>732</v>
      </c>
      <c r="B1213" s="648" t="s">
        <v>1360</v>
      </c>
      <c r="C1213" s="647" t="s">
        <v>23</v>
      </c>
      <c r="D1213" s="647" t="s">
        <v>1361</v>
      </c>
      <c r="E1213" s="711" t="s">
        <v>1078</v>
      </c>
      <c r="F1213" s="711"/>
      <c r="G1213" s="649" t="s">
        <v>714</v>
      </c>
      <c r="H1213" s="650">
        <v>5.8999999999999999E-3</v>
      </c>
      <c r="I1213" s="651">
        <v>12.42</v>
      </c>
      <c r="J1213" s="651">
        <v>7.0000000000000007E-2</v>
      </c>
    </row>
    <row r="1214" spans="1:10" ht="25.5">
      <c r="A1214" s="643"/>
      <c r="B1214" s="643"/>
      <c r="C1214" s="643"/>
      <c r="D1214" s="643"/>
      <c r="E1214" s="643" t="s">
        <v>717</v>
      </c>
      <c r="F1214" s="644">
        <v>7.0000000000000007E-2</v>
      </c>
      <c r="G1214" s="643" t="s">
        <v>718</v>
      </c>
      <c r="H1214" s="644">
        <v>0</v>
      </c>
      <c r="I1214" s="643" t="s">
        <v>719</v>
      </c>
      <c r="J1214" s="644">
        <v>7.0000000000000007E-2</v>
      </c>
    </row>
    <row r="1215" spans="1:10" ht="15.75" thickBot="1">
      <c r="A1215" s="643"/>
      <c r="B1215" s="643"/>
      <c r="C1215" s="643"/>
      <c r="D1215" s="643"/>
      <c r="E1215" s="643" t="s">
        <v>720</v>
      </c>
      <c r="F1215" s="644">
        <v>0.02</v>
      </c>
      <c r="G1215" s="643"/>
      <c r="H1215" s="712" t="s">
        <v>721</v>
      </c>
      <c r="I1215" s="712"/>
      <c r="J1215" s="644">
        <v>0.09</v>
      </c>
    </row>
    <row r="1216" spans="1:10" ht="0.95" customHeight="1" thickTop="1">
      <c r="A1216" s="646"/>
      <c r="B1216" s="646"/>
      <c r="C1216" s="646"/>
      <c r="D1216" s="646"/>
      <c r="E1216" s="646"/>
      <c r="F1216" s="646"/>
      <c r="G1216" s="646"/>
      <c r="H1216" s="646"/>
      <c r="I1216" s="646"/>
      <c r="J1216" s="646"/>
    </row>
    <row r="1217" spans="1:10" ht="18" customHeight="1">
      <c r="A1217" s="628"/>
      <c r="B1217" s="629" t="s">
        <v>699</v>
      </c>
      <c r="C1217" s="628" t="s">
        <v>700</v>
      </c>
      <c r="D1217" s="628" t="s">
        <v>701</v>
      </c>
      <c r="E1217" s="713" t="s">
        <v>702</v>
      </c>
      <c r="F1217" s="713"/>
      <c r="G1217" s="630" t="s">
        <v>703</v>
      </c>
      <c r="H1217" s="629" t="s">
        <v>704</v>
      </c>
      <c r="I1217" s="629" t="s">
        <v>705</v>
      </c>
      <c r="J1217" s="629" t="s">
        <v>77</v>
      </c>
    </row>
    <row r="1218" spans="1:10" ht="24" customHeight="1">
      <c r="A1218" s="631" t="s">
        <v>706</v>
      </c>
      <c r="B1218" s="632" t="s">
        <v>1362</v>
      </c>
      <c r="C1218" s="631" t="s">
        <v>23</v>
      </c>
      <c r="D1218" s="631" t="s">
        <v>1363</v>
      </c>
      <c r="E1218" s="710" t="s">
        <v>713</v>
      </c>
      <c r="F1218" s="710"/>
      <c r="G1218" s="634" t="s">
        <v>714</v>
      </c>
      <c r="H1218" s="635">
        <v>1</v>
      </c>
      <c r="I1218" s="636">
        <v>0.11</v>
      </c>
      <c r="J1218" s="636">
        <v>0.11</v>
      </c>
    </row>
    <row r="1219" spans="1:10" ht="24" customHeight="1">
      <c r="A1219" s="647" t="s">
        <v>732</v>
      </c>
      <c r="B1219" s="648" t="s">
        <v>1364</v>
      </c>
      <c r="C1219" s="647" t="s">
        <v>23</v>
      </c>
      <c r="D1219" s="647" t="s">
        <v>1365</v>
      </c>
      <c r="E1219" s="711" t="s">
        <v>1078</v>
      </c>
      <c r="F1219" s="711"/>
      <c r="G1219" s="649" t="s">
        <v>714</v>
      </c>
      <c r="H1219" s="650">
        <v>8.2000000000000007E-3</v>
      </c>
      <c r="I1219" s="651">
        <v>13.61</v>
      </c>
      <c r="J1219" s="651">
        <v>0.11</v>
      </c>
    </row>
    <row r="1220" spans="1:10" ht="25.5">
      <c r="A1220" s="643"/>
      <c r="B1220" s="643"/>
      <c r="C1220" s="643"/>
      <c r="D1220" s="643"/>
      <c r="E1220" s="643" t="s">
        <v>717</v>
      </c>
      <c r="F1220" s="644">
        <v>0.11</v>
      </c>
      <c r="G1220" s="643" t="s">
        <v>718</v>
      </c>
      <c r="H1220" s="644">
        <v>0</v>
      </c>
      <c r="I1220" s="643" t="s">
        <v>719</v>
      </c>
      <c r="J1220" s="644">
        <v>0.11</v>
      </c>
    </row>
    <row r="1221" spans="1:10" ht="15.75" thickBot="1">
      <c r="A1221" s="643"/>
      <c r="B1221" s="643"/>
      <c r="C1221" s="643"/>
      <c r="D1221" s="643"/>
      <c r="E1221" s="643" t="s">
        <v>720</v>
      </c>
      <c r="F1221" s="644">
        <v>0.03</v>
      </c>
      <c r="G1221" s="643"/>
      <c r="H1221" s="712" t="s">
        <v>721</v>
      </c>
      <c r="I1221" s="712"/>
      <c r="J1221" s="644">
        <v>0.14000000000000001</v>
      </c>
    </row>
    <row r="1222" spans="1:10" ht="0.95" customHeight="1" thickTop="1">
      <c r="A1222" s="646"/>
      <c r="B1222" s="646"/>
      <c r="C1222" s="646"/>
      <c r="D1222" s="646"/>
      <c r="E1222" s="646"/>
      <c r="F1222" s="646"/>
      <c r="G1222" s="646"/>
      <c r="H1222" s="646"/>
      <c r="I1222" s="646"/>
      <c r="J1222" s="646"/>
    </row>
    <row r="1223" spans="1:10" ht="18" customHeight="1">
      <c r="A1223" s="628"/>
      <c r="B1223" s="629" t="s">
        <v>699</v>
      </c>
      <c r="C1223" s="628" t="s">
        <v>700</v>
      </c>
      <c r="D1223" s="628" t="s">
        <v>701</v>
      </c>
      <c r="E1223" s="713" t="s">
        <v>702</v>
      </c>
      <c r="F1223" s="713"/>
      <c r="G1223" s="630" t="s">
        <v>703</v>
      </c>
      <c r="H1223" s="629" t="s">
        <v>704</v>
      </c>
      <c r="I1223" s="629" t="s">
        <v>705</v>
      </c>
      <c r="J1223" s="629" t="s">
        <v>77</v>
      </c>
    </row>
    <row r="1224" spans="1:10" ht="24" customHeight="1">
      <c r="A1224" s="631" t="s">
        <v>706</v>
      </c>
      <c r="B1224" s="632" t="s">
        <v>1366</v>
      </c>
      <c r="C1224" s="631" t="s">
        <v>23</v>
      </c>
      <c r="D1224" s="631" t="s">
        <v>1367</v>
      </c>
      <c r="E1224" s="710" t="s">
        <v>713</v>
      </c>
      <c r="F1224" s="710"/>
      <c r="G1224" s="634" t="s">
        <v>714</v>
      </c>
      <c r="H1224" s="635">
        <v>1</v>
      </c>
      <c r="I1224" s="636">
        <v>0.09</v>
      </c>
      <c r="J1224" s="636">
        <v>0.09</v>
      </c>
    </row>
    <row r="1225" spans="1:10" ht="24" customHeight="1">
      <c r="A1225" s="647" t="s">
        <v>732</v>
      </c>
      <c r="B1225" s="648" t="s">
        <v>1368</v>
      </c>
      <c r="C1225" s="647" t="s">
        <v>23</v>
      </c>
      <c r="D1225" s="647" t="s">
        <v>1369</v>
      </c>
      <c r="E1225" s="711" t="s">
        <v>1078</v>
      </c>
      <c r="F1225" s="711"/>
      <c r="G1225" s="649" t="s">
        <v>714</v>
      </c>
      <c r="H1225" s="650">
        <v>5.8999999999999999E-3</v>
      </c>
      <c r="I1225" s="651">
        <v>15.48</v>
      </c>
      <c r="J1225" s="651">
        <v>0.09</v>
      </c>
    </row>
    <row r="1226" spans="1:10" ht="25.5">
      <c r="A1226" s="643"/>
      <c r="B1226" s="643"/>
      <c r="C1226" s="643"/>
      <c r="D1226" s="643"/>
      <c r="E1226" s="643" t="s">
        <v>717</v>
      </c>
      <c r="F1226" s="644">
        <v>0.09</v>
      </c>
      <c r="G1226" s="643" t="s">
        <v>718</v>
      </c>
      <c r="H1226" s="644">
        <v>0</v>
      </c>
      <c r="I1226" s="643" t="s">
        <v>719</v>
      </c>
      <c r="J1226" s="644">
        <v>0.09</v>
      </c>
    </row>
    <row r="1227" spans="1:10" ht="15.75" thickBot="1">
      <c r="A1227" s="643"/>
      <c r="B1227" s="643"/>
      <c r="C1227" s="643"/>
      <c r="D1227" s="643"/>
      <c r="E1227" s="643" t="s">
        <v>720</v>
      </c>
      <c r="F1227" s="644">
        <v>0.02</v>
      </c>
      <c r="G1227" s="643"/>
      <c r="H1227" s="712" t="s">
        <v>721</v>
      </c>
      <c r="I1227" s="712"/>
      <c r="J1227" s="644">
        <v>0.11</v>
      </c>
    </row>
    <row r="1228" spans="1:10" ht="0.95" customHeight="1" thickTop="1">
      <c r="A1228" s="646"/>
      <c r="B1228" s="646"/>
      <c r="C1228" s="646"/>
      <c r="D1228" s="646"/>
      <c r="E1228" s="646"/>
      <c r="F1228" s="646"/>
      <c r="G1228" s="646"/>
      <c r="H1228" s="646"/>
      <c r="I1228" s="646"/>
      <c r="J1228" s="646"/>
    </row>
    <row r="1229" spans="1:10" ht="18" customHeight="1">
      <c r="A1229" s="628"/>
      <c r="B1229" s="629" t="s">
        <v>699</v>
      </c>
      <c r="C1229" s="628" t="s">
        <v>700</v>
      </c>
      <c r="D1229" s="628" t="s">
        <v>701</v>
      </c>
      <c r="E1229" s="713" t="s">
        <v>702</v>
      </c>
      <c r="F1229" s="713"/>
      <c r="G1229" s="630" t="s">
        <v>703</v>
      </c>
      <c r="H1229" s="629" t="s">
        <v>704</v>
      </c>
      <c r="I1229" s="629" t="s">
        <v>705</v>
      </c>
      <c r="J1229" s="629" t="s">
        <v>77</v>
      </c>
    </row>
    <row r="1230" spans="1:10" ht="24" customHeight="1">
      <c r="A1230" s="631" t="s">
        <v>706</v>
      </c>
      <c r="B1230" s="632" t="s">
        <v>1370</v>
      </c>
      <c r="C1230" s="631" t="s">
        <v>23</v>
      </c>
      <c r="D1230" s="631" t="s">
        <v>1371</v>
      </c>
      <c r="E1230" s="710" t="s">
        <v>713</v>
      </c>
      <c r="F1230" s="710"/>
      <c r="G1230" s="634" t="s">
        <v>714</v>
      </c>
      <c r="H1230" s="635">
        <v>1</v>
      </c>
      <c r="I1230" s="636">
        <v>0.09</v>
      </c>
      <c r="J1230" s="636">
        <v>0.09</v>
      </c>
    </row>
    <row r="1231" spans="1:10" ht="24" customHeight="1">
      <c r="A1231" s="647" t="s">
        <v>732</v>
      </c>
      <c r="B1231" s="648" t="s">
        <v>1372</v>
      </c>
      <c r="C1231" s="647" t="s">
        <v>23</v>
      </c>
      <c r="D1231" s="647" t="s">
        <v>1373</v>
      </c>
      <c r="E1231" s="711" t="s">
        <v>1078</v>
      </c>
      <c r="F1231" s="711"/>
      <c r="G1231" s="649" t="s">
        <v>714</v>
      </c>
      <c r="H1231" s="650">
        <v>8.2000000000000007E-3</v>
      </c>
      <c r="I1231" s="651">
        <v>11.67</v>
      </c>
      <c r="J1231" s="651">
        <v>0.09</v>
      </c>
    </row>
    <row r="1232" spans="1:10" ht="25.5">
      <c r="A1232" s="643"/>
      <c r="B1232" s="643"/>
      <c r="C1232" s="643"/>
      <c r="D1232" s="643"/>
      <c r="E1232" s="643" t="s">
        <v>717</v>
      </c>
      <c r="F1232" s="644">
        <v>0.09</v>
      </c>
      <c r="G1232" s="643" t="s">
        <v>718</v>
      </c>
      <c r="H1232" s="644">
        <v>0</v>
      </c>
      <c r="I1232" s="643" t="s">
        <v>719</v>
      </c>
      <c r="J1232" s="644">
        <v>0.09</v>
      </c>
    </row>
    <row r="1233" spans="1:10" ht="15.75" thickBot="1">
      <c r="A1233" s="643"/>
      <c r="B1233" s="643"/>
      <c r="C1233" s="643"/>
      <c r="D1233" s="643"/>
      <c r="E1233" s="643" t="s">
        <v>720</v>
      </c>
      <c r="F1233" s="644">
        <v>0.02</v>
      </c>
      <c r="G1233" s="643"/>
      <c r="H1233" s="712" t="s">
        <v>721</v>
      </c>
      <c r="I1233" s="712"/>
      <c r="J1233" s="644">
        <v>0.11</v>
      </c>
    </row>
    <row r="1234" spans="1:10" ht="0.95" customHeight="1" thickTop="1">
      <c r="A1234" s="646"/>
      <c r="B1234" s="646"/>
      <c r="C1234" s="646"/>
      <c r="D1234" s="646"/>
      <c r="E1234" s="646"/>
      <c r="F1234" s="646"/>
      <c r="G1234" s="646"/>
      <c r="H1234" s="646"/>
      <c r="I1234" s="646"/>
      <c r="J1234" s="646"/>
    </row>
    <row r="1235" spans="1:10" ht="18" customHeight="1">
      <c r="A1235" s="628"/>
      <c r="B1235" s="629" t="s">
        <v>699</v>
      </c>
      <c r="C1235" s="628" t="s">
        <v>700</v>
      </c>
      <c r="D1235" s="628" t="s">
        <v>701</v>
      </c>
      <c r="E1235" s="713" t="s">
        <v>702</v>
      </c>
      <c r="F1235" s="713"/>
      <c r="G1235" s="630" t="s">
        <v>703</v>
      </c>
      <c r="H1235" s="629" t="s">
        <v>704</v>
      </c>
      <c r="I1235" s="629" t="s">
        <v>705</v>
      </c>
      <c r="J1235" s="629" t="s">
        <v>77</v>
      </c>
    </row>
    <row r="1236" spans="1:10" ht="24" customHeight="1">
      <c r="A1236" s="631" t="s">
        <v>706</v>
      </c>
      <c r="B1236" s="632" t="s">
        <v>1374</v>
      </c>
      <c r="C1236" s="631" t="s">
        <v>23</v>
      </c>
      <c r="D1236" s="631" t="s">
        <v>1375</v>
      </c>
      <c r="E1236" s="710" t="s">
        <v>713</v>
      </c>
      <c r="F1236" s="710"/>
      <c r="G1236" s="634" t="s">
        <v>714</v>
      </c>
      <c r="H1236" s="635">
        <v>1</v>
      </c>
      <c r="I1236" s="636">
        <v>7.0000000000000007E-2</v>
      </c>
      <c r="J1236" s="636">
        <v>7.0000000000000007E-2</v>
      </c>
    </row>
    <row r="1237" spans="1:10" ht="24" customHeight="1">
      <c r="A1237" s="647" t="s">
        <v>732</v>
      </c>
      <c r="B1237" s="648" t="s">
        <v>1376</v>
      </c>
      <c r="C1237" s="647" t="s">
        <v>23</v>
      </c>
      <c r="D1237" s="647" t="s">
        <v>1377</v>
      </c>
      <c r="E1237" s="711" t="s">
        <v>1078</v>
      </c>
      <c r="F1237" s="711"/>
      <c r="G1237" s="649" t="s">
        <v>714</v>
      </c>
      <c r="H1237" s="650">
        <v>5.8999999999999999E-3</v>
      </c>
      <c r="I1237" s="651">
        <v>13.03</v>
      </c>
      <c r="J1237" s="651">
        <v>7.0000000000000007E-2</v>
      </c>
    </row>
    <row r="1238" spans="1:10" ht="25.5">
      <c r="A1238" s="643"/>
      <c r="B1238" s="643"/>
      <c r="C1238" s="643"/>
      <c r="D1238" s="643"/>
      <c r="E1238" s="643" t="s">
        <v>717</v>
      </c>
      <c r="F1238" s="644">
        <v>7.0000000000000007E-2</v>
      </c>
      <c r="G1238" s="643" t="s">
        <v>718</v>
      </c>
      <c r="H1238" s="644">
        <v>0</v>
      </c>
      <c r="I1238" s="643" t="s">
        <v>719</v>
      </c>
      <c r="J1238" s="644">
        <v>7.0000000000000007E-2</v>
      </c>
    </row>
    <row r="1239" spans="1:10" ht="15.75" thickBot="1">
      <c r="A1239" s="643"/>
      <c r="B1239" s="643"/>
      <c r="C1239" s="643"/>
      <c r="D1239" s="643"/>
      <c r="E1239" s="643" t="s">
        <v>720</v>
      </c>
      <c r="F1239" s="644">
        <v>0.02</v>
      </c>
      <c r="G1239" s="643"/>
      <c r="H1239" s="712" t="s">
        <v>721</v>
      </c>
      <c r="I1239" s="712"/>
      <c r="J1239" s="644">
        <v>0.09</v>
      </c>
    </row>
    <row r="1240" spans="1:10" ht="0.95" customHeight="1" thickTop="1">
      <c r="A1240" s="646"/>
      <c r="B1240" s="646"/>
      <c r="C1240" s="646"/>
      <c r="D1240" s="646"/>
      <c r="E1240" s="646"/>
      <c r="F1240" s="646"/>
      <c r="G1240" s="646"/>
      <c r="H1240" s="646"/>
      <c r="I1240" s="646"/>
      <c r="J1240" s="646"/>
    </row>
    <row r="1241" spans="1:10" ht="18" customHeight="1">
      <c r="A1241" s="628"/>
      <c r="B1241" s="629" t="s">
        <v>699</v>
      </c>
      <c r="C1241" s="628" t="s">
        <v>700</v>
      </c>
      <c r="D1241" s="628" t="s">
        <v>701</v>
      </c>
      <c r="E1241" s="713" t="s">
        <v>702</v>
      </c>
      <c r="F1241" s="713"/>
      <c r="G1241" s="630" t="s">
        <v>703</v>
      </c>
      <c r="H1241" s="629" t="s">
        <v>704</v>
      </c>
      <c r="I1241" s="629" t="s">
        <v>705</v>
      </c>
      <c r="J1241" s="629" t="s">
        <v>77</v>
      </c>
    </row>
    <row r="1242" spans="1:10" ht="24" customHeight="1">
      <c r="A1242" s="631" t="s">
        <v>706</v>
      </c>
      <c r="B1242" s="632" t="s">
        <v>1378</v>
      </c>
      <c r="C1242" s="631" t="s">
        <v>23</v>
      </c>
      <c r="D1242" s="631" t="s">
        <v>1379</v>
      </c>
      <c r="E1242" s="710" t="s">
        <v>713</v>
      </c>
      <c r="F1242" s="710"/>
      <c r="G1242" s="634" t="s">
        <v>714</v>
      </c>
      <c r="H1242" s="635">
        <v>1</v>
      </c>
      <c r="I1242" s="636">
        <v>7.0000000000000007E-2</v>
      </c>
      <c r="J1242" s="636">
        <v>7.0000000000000007E-2</v>
      </c>
    </row>
    <row r="1243" spans="1:10" ht="24" customHeight="1">
      <c r="A1243" s="647" t="s">
        <v>732</v>
      </c>
      <c r="B1243" s="648" t="s">
        <v>1380</v>
      </c>
      <c r="C1243" s="647" t="s">
        <v>23</v>
      </c>
      <c r="D1243" s="647" t="s">
        <v>1381</v>
      </c>
      <c r="E1243" s="711" t="s">
        <v>1078</v>
      </c>
      <c r="F1243" s="711"/>
      <c r="G1243" s="649" t="s">
        <v>714</v>
      </c>
      <c r="H1243" s="650">
        <v>5.8999999999999999E-3</v>
      </c>
      <c r="I1243" s="651">
        <v>12.86</v>
      </c>
      <c r="J1243" s="651">
        <v>7.0000000000000007E-2</v>
      </c>
    </row>
    <row r="1244" spans="1:10" ht="25.5">
      <c r="A1244" s="643"/>
      <c r="B1244" s="643"/>
      <c r="C1244" s="643"/>
      <c r="D1244" s="643"/>
      <c r="E1244" s="643" t="s">
        <v>717</v>
      </c>
      <c r="F1244" s="644">
        <v>7.0000000000000007E-2</v>
      </c>
      <c r="G1244" s="643" t="s">
        <v>718</v>
      </c>
      <c r="H1244" s="644">
        <v>0</v>
      </c>
      <c r="I1244" s="643" t="s">
        <v>719</v>
      </c>
      <c r="J1244" s="644">
        <v>7.0000000000000007E-2</v>
      </c>
    </row>
    <row r="1245" spans="1:10" ht="15.75" thickBot="1">
      <c r="A1245" s="643"/>
      <c r="B1245" s="643"/>
      <c r="C1245" s="643"/>
      <c r="D1245" s="643"/>
      <c r="E1245" s="643" t="s">
        <v>720</v>
      </c>
      <c r="F1245" s="644">
        <v>0.02</v>
      </c>
      <c r="G1245" s="643"/>
      <c r="H1245" s="712" t="s">
        <v>721</v>
      </c>
      <c r="I1245" s="712"/>
      <c r="J1245" s="644">
        <v>0.09</v>
      </c>
    </row>
    <row r="1246" spans="1:10" ht="0.95" customHeight="1" thickTop="1">
      <c r="A1246" s="646"/>
      <c r="B1246" s="646"/>
      <c r="C1246" s="646"/>
      <c r="D1246" s="646"/>
      <c r="E1246" s="646"/>
      <c r="F1246" s="646"/>
      <c r="G1246" s="646"/>
      <c r="H1246" s="646"/>
      <c r="I1246" s="646"/>
      <c r="J1246" s="646"/>
    </row>
    <row r="1247" spans="1:10" ht="18" customHeight="1">
      <c r="A1247" s="628"/>
      <c r="B1247" s="629" t="s">
        <v>699</v>
      </c>
      <c r="C1247" s="628" t="s">
        <v>700</v>
      </c>
      <c r="D1247" s="628" t="s">
        <v>701</v>
      </c>
      <c r="E1247" s="713" t="s">
        <v>702</v>
      </c>
      <c r="F1247" s="713"/>
      <c r="G1247" s="630" t="s">
        <v>703</v>
      </c>
      <c r="H1247" s="629" t="s">
        <v>704</v>
      </c>
      <c r="I1247" s="629" t="s">
        <v>705</v>
      </c>
      <c r="J1247" s="629" t="s">
        <v>77</v>
      </c>
    </row>
    <row r="1248" spans="1:10" ht="24" customHeight="1">
      <c r="A1248" s="631" t="s">
        <v>706</v>
      </c>
      <c r="B1248" s="632" t="s">
        <v>1382</v>
      </c>
      <c r="C1248" s="631" t="s">
        <v>23</v>
      </c>
      <c r="D1248" s="631" t="s">
        <v>1383</v>
      </c>
      <c r="E1248" s="710" t="s">
        <v>713</v>
      </c>
      <c r="F1248" s="710"/>
      <c r="G1248" s="634" t="s">
        <v>714</v>
      </c>
      <c r="H1248" s="635">
        <v>1</v>
      </c>
      <c r="I1248" s="636">
        <v>0.2</v>
      </c>
      <c r="J1248" s="636">
        <v>0.2</v>
      </c>
    </row>
    <row r="1249" spans="1:10" ht="24" customHeight="1">
      <c r="A1249" s="647" t="s">
        <v>732</v>
      </c>
      <c r="B1249" s="648" t="s">
        <v>1384</v>
      </c>
      <c r="C1249" s="647" t="s">
        <v>23</v>
      </c>
      <c r="D1249" s="647" t="s">
        <v>1385</v>
      </c>
      <c r="E1249" s="711" t="s">
        <v>1078</v>
      </c>
      <c r="F1249" s="711"/>
      <c r="G1249" s="649" t="s">
        <v>714</v>
      </c>
      <c r="H1249" s="650">
        <v>1.5100000000000001E-2</v>
      </c>
      <c r="I1249" s="651">
        <v>13.61</v>
      </c>
      <c r="J1249" s="651">
        <v>0.2</v>
      </c>
    </row>
    <row r="1250" spans="1:10" ht="25.5">
      <c r="A1250" s="643"/>
      <c r="B1250" s="643"/>
      <c r="C1250" s="643"/>
      <c r="D1250" s="643"/>
      <c r="E1250" s="643" t="s">
        <v>717</v>
      </c>
      <c r="F1250" s="644">
        <v>0.2</v>
      </c>
      <c r="G1250" s="643" t="s">
        <v>718</v>
      </c>
      <c r="H1250" s="644">
        <v>0</v>
      </c>
      <c r="I1250" s="643" t="s">
        <v>719</v>
      </c>
      <c r="J1250" s="644">
        <v>0.2</v>
      </c>
    </row>
    <row r="1251" spans="1:10" ht="15.75" thickBot="1">
      <c r="A1251" s="643"/>
      <c r="B1251" s="643"/>
      <c r="C1251" s="643"/>
      <c r="D1251" s="643"/>
      <c r="E1251" s="643" t="s">
        <v>720</v>
      </c>
      <c r="F1251" s="644">
        <v>0.05</v>
      </c>
      <c r="G1251" s="643"/>
      <c r="H1251" s="712" t="s">
        <v>721</v>
      </c>
      <c r="I1251" s="712"/>
      <c r="J1251" s="644">
        <v>0.25</v>
      </c>
    </row>
    <row r="1252" spans="1:10" ht="0.95" customHeight="1" thickTop="1">
      <c r="A1252" s="646"/>
      <c r="B1252" s="646"/>
      <c r="C1252" s="646"/>
      <c r="D1252" s="646"/>
      <c r="E1252" s="646"/>
      <c r="F1252" s="646"/>
      <c r="G1252" s="646"/>
      <c r="H1252" s="646"/>
      <c r="I1252" s="646"/>
      <c r="J1252" s="646"/>
    </row>
    <row r="1253" spans="1:10" ht="18" customHeight="1">
      <c r="A1253" s="628"/>
      <c r="B1253" s="629" t="s">
        <v>699</v>
      </c>
      <c r="C1253" s="628" t="s">
        <v>700</v>
      </c>
      <c r="D1253" s="628" t="s">
        <v>701</v>
      </c>
      <c r="E1253" s="713" t="s">
        <v>702</v>
      </c>
      <c r="F1253" s="713"/>
      <c r="G1253" s="630" t="s">
        <v>703</v>
      </c>
      <c r="H1253" s="629" t="s">
        <v>704</v>
      </c>
      <c r="I1253" s="629" t="s">
        <v>705</v>
      </c>
      <c r="J1253" s="629" t="s">
        <v>77</v>
      </c>
    </row>
    <row r="1254" spans="1:10" ht="24" customHeight="1">
      <c r="A1254" s="631" t="s">
        <v>706</v>
      </c>
      <c r="B1254" s="632" t="s">
        <v>1386</v>
      </c>
      <c r="C1254" s="631" t="s">
        <v>23</v>
      </c>
      <c r="D1254" s="631" t="s">
        <v>1387</v>
      </c>
      <c r="E1254" s="710" t="s">
        <v>713</v>
      </c>
      <c r="F1254" s="710"/>
      <c r="G1254" s="634" t="s">
        <v>714</v>
      </c>
      <c r="H1254" s="635">
        <v>1</v>
      </c>
      <c r="I1254" s="636">
        <v>0.14000000000000001</v>
      </c>
      <c r="J1254" s="636">
        <v>0.14000000000000001</v>
      </c>
    </row>
    <row r="1255" spans="1:10" ht="24" customHeight="1">
      <c r="A1255" s="647" t="s">
        <v>732</v>
      </c>
      <c r="B1255" s="648" t="s">
        <v>1388</v>
      </c>
      <c r="C1255" s="647" t="s">
        <v>23</v>
      </c>
      <c r="D1255" s="647" t="s">
        <v>1389</v>
      </c>
      <c r="E1255" s="711" t="s">
        <v>1078</v>
      </c>
      <c r="F1255" s="711"/>
      <c r="G1255" s="649" t="s">
        <v>714</v>
      </c>
      <c r="H1255" s="650">
        <v>1.0500000000000001E-2</v>
      </c>
      <c r="I1255" s="651">
        <v>13.61</v>
      </c>
      <c r="J1255" s="651">
        <v>0.14000000000000001</v>
      </c>
    </row>
    <row r="1256" spans="1:10" ht="25.5">
      <c r="A1256" s="643"/>
      <c r="B1256" s="643"/>
      <c r="C1256" s="643"/>
      <c r="D1256" s="643"/>
      <c r="E1256" s="643" t="s">
        <v>717</v>
      </c>
      <c r="F1256" s="644">
        <v>0.14000000000000001</v>
      </c>
      <c r="G1256" s="643" t="s">
        <v>718</v>
      </c>
      <c r="H1256" s="644">
        <v>0</v>
      </c>
      <c r="I1256" s="643" t="s">
        <v>719</v>
      </c>
      <c r="J1256" s="644">
        <v>0.14000000000000001</v>
      </c>
    </row>
    <row r="1257" spans="1:10" ht="15.75" thickBot="1">
      <c r="A1257" s="643"/>
      <c r="B1257" s="643"/>
      <c r="C1257" s="643"/>
      <c r="D1257" s="643"/>
      <c r="E1257" s="643" t="s">
        <v>720</v>
      </c>
      <c r="F1257" s="644">
        <v>0.04</v>
      </c>
      <c r="G1257" s="643"/>
      <c r="H1257" s="712" t="s">
        <v>721</v>
      </c>
      <c r="I1257" s="712"/>
      <c r="J1257" s="644">
        <v>0.18</v>
      </c>
    </row>
    <row r="1258" spans="1:10" ht="0.95" customHeight="1" thickTop="1">
      <c r="A1258" s="646"/>
      <c r="B1258" s="646"/>
      <c r="C1258" s="646"/>
      <c r="D1258" s="646"/>
      <c r="E1258" s="646"/>
      <c r="F1258" s="646"/>
      <c r="G1258" s="646"/>
      <c r="H1258" s="646"/>
      <c r="I1258" s="646"/>
      <c r="J1258" s="646"/>
    </row>
    <row r="1259" spans="1:10" ht="18" customHeight="1">
      <c r="A1259" s="628"/>
      <c r="B1259" s="629" t="s">
        <v>699</v>
      </c>
      <c r="C1259" s="628" t="s">
        <v>700</v>
      </c>
      <c r="D1259" s="628" t="s">
        <v>701</v>
      </c>
      <c r="E1259" s="713" t="s">
        <v>702</v>
      </c>
      <c r="F1259" s="713"/>
      <c r="G1259" s="630" t="s">
        <v>703</v>
      </c>
      <c r="H1259" s="629" t="s">
        <v>704</v>
      </c>
      <c r="I1259" s="629" t="s">
        <v>705</v>
      </c>
      <c r="J1259" s="629" t="s">
        <v>77</v>
      </c>
    </row>
    <row r="1260" spans="1:10" ht="24" customHeight="1">
      <c r="A1260" s="631" t="s">
        <v>706</v>
      </c>
      <c r="B1260" s="632" t="s">
        <v>1390</v>
      </c>
      <c r="C1260" s="631" t="s">
        <v>23</v>
      </c>
      <c r="D1260" s="631" t="s">
        <v>1391</v>
      </c>
      <c r="E1260" s="710" t="s">
        <v>713</v>
      </c>
      <c r="F1260" s="710"/>
      <c r="G1260" s="634" t="s">
        <v>714</v>
      </c>
      <c r="H1260" s="635">
        <v>1</v>
      </c>
      <c r="I1260" s="636">
        <v>0.03</v>
      </c>
      <c r="J1260" s="636">
        <v>0.03</v>
      </c>
    </row>
    <row r="1261" spans="1:10" ht="24" customHeight="1">
      <c r="A1261" s="647" t="s">
        <v>732</v>
      </c>
      <c r="B1261" s="648" t="s">
        <v>1392</v>
      </c>
      <c r="C1261" s="647" t="s">
        <v>23</v>
      </c>
      <c r="D1261" s="647" t="s">
        <v>1393</v>
      </c>
      <c r="E1261" s="711" t="s">
        <v>1078</v>
      </c>
      <c r="F1261" s="711"/>
      <c r="G1261" s="649" t="s">
        <v>714</v>
      </c>
      <c r="H1261" s="650">
        <v>3.5999999999999999E-3</v>
      </c>
      <c r="I1261" s="651">
        <v>8.82</v>
      </c>
      <c r="J1261" s="651">
        <v>0.03</v>
      </c>
    </row>
    <row r="1262" spans="1:10" ht="25.5">
      <c r="A1262" s="643"/>
      <c r="B1262" s="643"/>
      <c r="C1262" s="643"/>
      <c r="D1262" s="643"/>
      <c r="E1262" s="643" t="s">
        <v>717</v>
      </c>
      <c r="F1262" s="644">
        <v>0.03</v>
      </c>
      <c r="G1262" s="643" t="s">
        <v>718</v>
      </c>
      <c r="H1262" s="644">
        <v>0</v>
      </c>
      <c r="I1262" s="643" t="s">
        <v>719</v>
      </c>
      <c r="J1262" s="644">
        <v>0.03</v>
      </c>
    </row>
    <row r="1263" spans="1:10" ht="15.75" thickBot="1">
      <c r="A1263" s="643"/>
      <c r="B1263" s="643"/>
      <c r="C1263" s="643"/>
      <c r="D1263" s="643"/>
      <c r="E1263" s="643" t="s">
        <v>720</v>
      </c>
      <c r="F1263" s="644">
        <v>0</v>
      </c>
      <c r="G1263" s="643"/>
      <c r="H1263" s="712" t="s">
        <v>721</v>
      </c>
      <c r="I1263" s="712"/>
      <c r="J1263" s="644">
        <v>0.03</v>
      </c>
    </row>
    <row r="1264" spans="1:10" ht="0.95" customHeight="1" thickTop="1">
      <c r="A1264" s="646"/>
      <c r="B1264" s="646"/>
      <c r="C1264" s="646"/>
      <c r="D1264" s="646"/>
      <c r="E1264" s="646"/>
      <c r="F1264" s="646"/>
      <c r="G1264" s="646"/>
      <c r="H1264" s="646"/>
      <c r="I1264" s="646"/>
      <c r="J1264" s="646"/>
    </row>
    <row r="1265" spans="1:10" ht="18" customHeight="1">
      <c r="A1265" s="628"/>
      <c r="B1265" s="629" t="s">
        <v>699</v>
      </c>
      <c r="C1265" s="628" t="s">
        <v>700</v>
      </c>
      <c r="D1265" s="628" t="s">
        <v>701</v>
      </c>
      <c r="E1265" s="713" t="s">
        <v>702</v>
      </c>
      <c r="F1265" s="713"/>
      <c r="G1265" s="630" t="s">
        <v>703</v>
      </c>
      <c r="H1265" s="629" t="s">
        <v>704</v>
      </c>
      <c r="I1265" s="629" t="s">
        <v>705</v>
      </c>
      <c r="J1265" s="629" t="s">
        <v>77</v>
      </c>
    </row>
    <row r="1266" spans="1:10" ht="24" customHeight="1">
      <c r="A1266" s="631" t="s">
        <v>706</v>
      </c>
      <c r="B1266" s="632" t="s">
        <v>1394</v>
      </c>
      <c r="C1266" s="631" t="s">
        <v>23</v>
      </c>
      <c r="D1266" s="631" t="s">
        <v>1395</v>
      </c>
      <c r="E1266" s="710" t="s">
        <v>713</v>
      </c>
      <c r="F1266" s="710"/>
      <c r="G1266" s="634" t="s">
        <v>714</v>
      </c>
      <c r="H1266" s="635">
        <v>1</v>
      </c>
      <c r="I1266" s="636">
        <v>0.11</v>
      </c>
      <c r="J1266" s="636">
        <v>0.11</v>
      </c>
    </row>
    <row r="1267" spans="1:10" ht="24" customHeight="1">
      <c r="A1267" s="647" t="s">
        <v>732</v>
      </c>
      <c r="B1267" s="648" t="s">
        <v>1396</v>
      </c>
      <c r="C1267" s="647" t="s">
        <v>23</v>
      </c>
      <c r="D1267" s="647" t="s">
        <v>1397</v>
      </c>
      <c r="E1267" s="711" t="s">
        <v>1078</v>
      </c>
      <c r="F1267" s="711"/>
      <c r="G1267" s="649" t="s">
        <v>714</v>
      </c>
      <c r="H1267" s="650">
        <v>8.2000000000000007E-3</v>
      </c>
      <c r="I1267" s="651">
        <v>13.61</v>
      </c>
      <c r="J1267" s="651">
        <v>0.11</v>
      </c>
    </row>
    <row r="1268" spans="1:10" ht="25.5">
      <c r="A1268" s="643"/>
      <c r="B1268" s="643"/>
      <c r="C1268" s="643"/>
      <c r="D1268" s="643"/>
      <c r="E1268" s="643" t="s">
        <v>717</v>
      </c>
      <c r="F1268" s="644">
        <v>0.11</v>
      </c>
      <c r="G1268" s="643" t="s">
        <v>718</v>
      </c>
      <c r="H1268" s="644">
        <v>0</v>
      </c>
      <c r="I1268" s="643" t="s">
        <v>719</v>
      </c>
      <c r="J1268" s="644">
        <v>0.11</v>
      </c>
    </row>
    <row r="1269" spans="1:10" ht="15.75" thickBot="1">
      <c r="A1269" s="643"/>
      <c r="B1269" s="643"/>
      <c r="C1269" s="643"/>
      <c r="D1269" s="643"/>
      <c r="E1269" s="643" t="s">
        <v>720</v>
      </c>
      <c r="F1269" s="644">
        <v>0.03</v>
      </c>
      <c r="G1269" s="643"/>
      <c r="H1269" s="712" t="s">
        <v>721</v>
      </c>
      <c r="I1269" s="712"/>
      <c r="J1269" s="644">
        <v>0.14000000000000001</v>
      </c>
    </row>
    <row r="1270" spans="1:10" ht="0.95" customHeight="1" thickTop="1">
      <c r="A1270" s="646"/>
      <c r="B1270" s="646"/>
      <c r="C1270" s="646"/>
      <c r="D1270" s="646"/>
      <c r="E1270" s="646"/>
      <c r="F1270" s="646"/>
      <c r="G1270" s="646"/>
      <c r="H1270" s="646"/>
      <c r="I1270" s="646"/>
      <c r="J1270" s="646"/>
    </row>
    <row r="1271" spans="1:10" ht="18" customHeight="1">
      <c r="A1271" s="628"/>
      <c r="B1271" s="629" t="s">
        <v>699</v>
      </c>
      <c r="C1271" s="628" t="s">
        <v>700</v>
      </c>
      <c r="D1271" s="628" t="s">
        <v>701</v>
      </c>
      <c r="E1271" s="713" t="s">
        <v>702</v>
      </c>
      <c r="F1271" s="713"/>
      <c r="G1271" s="630" t="s">
        <v>703</v>
      </c>
      <c r="H1271" s="629" t="s">
        <v>704</v>
      </c>
      <c r="I1271" s="629" t="s">
        <v>705</v>
      </c>
      <c r="J1271" s="629" t="s">
        <v>77</v>
      </c>
    </row>
    <row r="1272" spans="1:10" ht="24" customHeight="1">
      <c r="A1272" s="631" t="s">
        <v>706</v>
      </c>
      <c r="B1272" s="632" t="s">
        <v>1398</v>
      </c>
      <c r="C1272" s="631" t="s">
        <v>23</v>
      </c>
      <c r="D1272" s="631" t="s">
        <v>1399</v>
      </c>
      <c r="E1272" s="710" t="s">
        <v>713</v>
      </c>
      <c r="F1272" s="710"/>
      <c r="G1272" s="634" t="s">
        <v>714</v>
      </c>
      <c r="H1272" s="635">
        <v>1</v>
      </c>
      <c r="I1272" s="636">
        <v>0.15</v>
      </c>
      <c r="J1272" s="636">
        <v>0.15</v>
      </c>
    </row>
    <row r="1273" spans="1:10" ht="24" customHeight="1">
      <c r="A1273" s="647" t="s">
        <v>732</v>
      </c>
      <c r="B1273" s="648" t="s">
        <v>1400</v>
      </c>
      <c r="C1273" s="647" t="s">
        <v>23</v>
      </c>
      <c r="D1273" s="647" t="s">
        <v>1401</v>
      </c>
      <c r="E1273" s="711" t="s">
        <v>1078</v>
      </c>
      <c r="F1273" s="711"/>
      <c r="G1273" s="649" t="s">
        <v>714</v>
      </c>
      <c r="H1273" s="650">
        <v>1.5100000000000001E-2</v>
      </c>
      <c r="I1273" s="651">
        <v>10.119999999999999</v>
      </c>
      <c r="J1273" s="651">
        <v>0.15</v>
      </c>
    </row>
    <row r="1274" spans="1:10" ht="25.5">
      <c r="A1274" s="643"/>
      <c r="B1274" s="643"/>
      <c r="C1274" s="643"/>
      <c r="D1274" s="643"/>
      <c r="E1274" s="643" t="s">
        <v>717</v>
      </c>
      <c r="F1274" s="644">
        <v>0.15</v>
      </c>
      <c r="G1274" s="643" t="s">
        <v>718</v>
      </c>
      <c r="H1274" s="644">
        <v>0</v>
      </c>
      <c r="I1274" s="643" t="s">
        <v>719</v>
      </c>
      <c r="J1274" s="644">
        <v>0.15</v>
      </c>
    </row>
    <row r="1275" spans="1:10" ht="15.75" thickBot="1">
      <c r="A1275" s="643"/>
      <c r="B1275" s="643"/>
      <c r="C1275" s="643"/>
      <c r="D1275" s="643"/>
      <c r="E1275" s="643" t="s">
        <v>720</v>
      </c>
      <c r="F1275" s="644">
        <v>0.04</v>
      </c>
      <c r="G1275" s="643"/>
      <c r="H1275" s="712" t="s">
        <v>721</v>
      </c>
      <c r="I1275" s="712"/>
      <c r="J1275" s="644">
        <v>0.19</v>
      </c>
    </row>
    <row r="1276" spans="1:10" ht="0.95" customHeight="1" thickTop="1">
      <c r="A1276" s="646"/>
      <c r="B1276" s="646"/>
      <c r="C1276" s="646"/>
      <c r="D1276" s="646"/>
      <c r="E1276" s="646"/>
      <c r="F1276" s="646"/>
      <c r="G1276" s="646"/>
      <c r="H1276" s="646"/>
      <c r="I1276" s="646"/>
      <c r="J1276" s="646"/>
    </row>
    <row r="1277" spans="1:10" ht="18" customHeight="1">
      <c r="A1277" s="628"/>
      <c r="B1277" s="629" t="s">
        <v>699</v>
      </c>
      <c r="C1277" s="628" t="s">
        <v>700</v>
      </c>
      <c r="D1277" s="628" t="s">
        <v>701</v>
      </c>
      <c r="E1277" s="713" t="s">
        <v>702</v>
      </c>
      <c r="F1277" s="713"/>
      <c r="G1277" s="630" t="s">
        <v>703</v>
      </c>
      <c r="H1277" s="629" t="s">
        <v>704</v>
      </c>
      <c r="I1277" s="629" t="s">
        <v>705</v>
      </c>
      <c r="J1277" s="629" t="s">
        <v>77</v>
      </c>
    </row>
    <row r="1278" spans="1:10" ht="24" customHeight="1">
      <c r="A1278" s="631" t="s">
        <v>706</v>
      </c>
      <c r="B1278" s="632" t="s">
        <v>1402</v>
      </c>
      <c r="C1278" s="631" t="s">
        <v>23</v>
      </c>
      <c r="D1278" s="631" t="s">
        <v>1403</v>
      </c>
      <c r="E1278" s="710" t="s">
        <v>713</v>
      </c>
      <c r="F1278" s="710"/>
      <c r="G1278" s="634" t="s">
        <v>714</v>
      </c>
      <c r="H1278" s="635">
        <v>1</v>
      </c>
      <c r="I1278" s="636">
        <v>0.11</v>
      </c>
      <c r="J1278" s="636">
        <v>0.11</v>
      </c>
    </row>
    <row r="1279" spans="1:10" ht="24" customHeight="1">
      <c r="A1279" s="647" t="s">
        <v>732</v>
      </c>
      <c r="B1279" s="648" t="s">
        <v>1404</v>
      </c>
      <c r="C1279" s="647" t="s">
        <v>23</v>
      </c>
      <c r="D1279" s="647" t="s">
        <v>1405</v>
      </c>
      <c r="E1279" s="711" t="s">
        <v>1078</v>
      </c>
      <c r="F1279" s="711"/>
      <c r="G1279" s="649" t="s">
        <v>714</v>
      </c>
      <c r="H1279" s="650">
        <v>8.2000000000000007E-3</v>
      </c>
      <c r="I1279" s="651">
        <v>13.61</v>
      </c>
      <c r="J1279" s="651">
        <v>0.11</v>
      </c>
    </row>
    <row r="1280" spans="1:10" ht="25.5">
      <c r="A1280" s="643"/>
      <c r="B1280" s="643"/>
      <c r="C1280" s="643"/>
      <c r="D1280" s="643"/>
      <c r="E1280" s="643" t="s">
        <v>717</v>
      </c>
      <c r="F1280" s="644">
        <v>0.11</v>
      </c>
      <c r="G1280" s="643" t="s">
        <v>718</v>
      </c>
      <c r="H1280" s="644">
        <v>0</v>
      </c>
      <c r="I1280" s="643" t="s">
        <v>719</v>
      </c>
      <c r="J1280" s="644">
        <v>0.11</v>
      </c>
    </row>
    <row r="1281" spans="1:10" ht="15.75" thickBot="1">
      <c r="A1281" s="643"/>
      <c r="B1281" s="643"/>
      <c r="C1281" s="643"/>
      <c r="D1281" s="643"/>
      <c r="E1281" s="643" t="s">
        <v>720</v>
      </c>
      <c r="F1281" s="644">
        <v>0.03</v>
      </c>
      <c r="G1281" s="643"/>
      <c r="H1281" s="712" t="s">
        <v>721</v>
      </c>
      <c r="I1281" s="712"/>
      <c r="J1281" s="644">
        <v>0.14000000000000001</v>
      </c>
    </row>
    <row r="1282" spans="1:10" ht="0.95" customHeight="1" thickTop="1">
      <c r="A1282" s="646"/>
      <c r="B1282" s="646"/>
      <c r="C1282" s="646"/>
      <c r="D1282" s="646"/>
      <c r="E1282" s="646"/>
      <c r="F1282" s="646"/>
      <c r="G1282" s="646"/>
      <c r="H1282" s="646"/>
      <c r="I1282" s="646"/>
      <c r="J1282" s="646"/>
    </row>
    <row r="1283" spans="1:10" ht="18" customHeight="1">
      <c r="A1283" s="628"/>
      <c r="B1283" s="629" t="s">
        <v>699</v>
      </c>
      <c r="C1283" s="628" t="s">
        <v>700</v>
      </c>
      <c r="D1283" s="628" t="s">
        <v>701</v>
      </c>
      <c r="E1283" s="713" t="s">
        <v>702</v>
      </c>
      <c r="F1283" s="713"/>
      <c r="G1283" s="630" t="s">
        <v>703</v>
      </c>
      <c r="H1283" s="629" t="s">
        <v>704</v>
      </c>
      <c r="I1283" s="629" t="s">
        <v>705</v>
      </c>
      <c r="J1283" s="629" t="s">
        <v>77</v>
      </c>
    </row>
    <row r="1284" spans="1:10" ht="24" customHeight="1">
      <c r="A1284" s="631" t="s">
        <v>706</v>
      </c>
      <c r="B1284" s="632" t="s">
        <v>1406</v>
      </c>
      <c r="C1284" s="631" t="s">
        <v>23</v>
      </c>
      <c r="D1284" s="631" t="s">
        <v>1407</v>
      </c>
      <c r="E1284" s="710" t="s">
        <v>713</v>
      </c>
      <c r="F1284" s="710"/>
      <c r="G1284" s="634" t="s">
        <v>714</v>
      </c>
      <c r="H1284" s="635">
        <v>1</v>
      </c>
      <c r="I1284" s="636">
        <v>0.13</v>
      </c>
      <c r="J1284" s="636">
        <v>0.13</v>
      </c>
    </row>
    <row r="1285" spans="1:10" ht="24" customHeight="1">
      <c r="A1285" s="647" t="s">
        <v>732</v>
      </c>
      <c r="B1285" s="648" t="s">
        <v>1408</v>
      </c>
      <c r="C1285" s="647" t="s">
        <v>23</v>
      </c>
      <c r="D1285" s="647" t="s">
        <v>1409</v>
      </c>
      <c r="E1285" s="711" t="s">
        <v>1078</v>
      </c>
      <c r="F1285" s="711"/>
      <c r="G1285" s="649" t="s">
        <v>714</v>
      </c>
      <c r="H1285" s="650">
        <v>5.8999999999999999E-3</v>
      </c>
      <c r="I1285" s="651">
        <v>22.83</v>
      </c>
      <c r="J1285" s="651">
        <v>0.13</v>
      </c>
    </row>
    <row r="1286" spans="1:10" ht="25.5">
      <c r="A1286" s="643"/>
      <c r="B1286" s="643"/>
      <c r="C1286" s="643"/>
      <c r="D1286" s="643"/>
      <c r="E1286" s="643" t="s">
        <v>717</v>
      </c>
      <c r="F1286" s="644">
        <v>0.13</v>
      </c>
      <c r="G1286" s="643" t="s">
        <v>718</v>
      </c>
      <c r="H1286" s="644">
        <v>0</v>
      </c>
      <c r="I1286" s="643" t="s">
        <v>719</v>
      </c>
      <c r="J1286" s="644">
        <v>0.13</v>
      </c>
    </row>
    <row r="1287" spans="1:10" ht="15.75" thickBot="1">
      <c r="A1287" s="643"/>
      <c r="B1287" s="643"/>
      <c r="C1287" s="643"/>
      <c r="D1287" s="643"/>
      <c r="E1287" s="643" t="s">
        <v>720</v>
      </c>
      <c r="F1287" s="644">
        <v>0.03</v>
      </c>
      <c r="G1287" s="643"/>
      <c r="H1287" s="712" t="s">
        <v>721</v>
      </c>
      <c r="I1287" s="712"/>
      <c r="J1287" s="644">
        <v>0.16</v>
      </c>
    </row>
    <row r="1288" spans="1:10" ht="0.95" customHeight="1" thickTop="1">
      <c r="A1288" s="646"/>
      <c r="B1288" s="646"/>
      <c r="C1288" s="646"/>
      <c r="D1288" s="646"/>
      <c r="E1288" s="646"/>
      <c r="F1288" s="646"/>
      <c r="G1288" s="646"/>
      <c r="H1288" s="646"/>
      <c r="I1288" s="646"/>
      <c r="J1288" s="646"/>
    </row>
    <row r="1289" spans="1:10" ht="18" customHeight="1">
      <c r="A1289" s="628"/>
      <c r="B1289" s="629" t="s">
        <v>699</v>
      </c>
      <c r="C1289" s="628" t="s">
        <v>700</v>
      </c>
      <c r="D1289" s="628" t="s">
        <v>701</v>
      </c>
      <c r="E1289" s="713" t="s">
        <v>702</v>
      </c>
      <c r="F1289" s="713"/>
      <c r="G1289" s="630" t="s">
        <v>703</v>
      </c>
      <c r="H1289" s="629" t="s">
        <v>704</v>
      </c>
      <c r="I1289" s="629" t="s">
        <v>705</v>
      </c>
      <c r="J1289" s="629" t="s">
        <v>77</v>
      </c>
    </row>
    <row r="1290" spans="1:10" ht="24" customHeight="1">
      <c r="A1290" s="631" t="s">
        <v>706</v>
      </c>
      <c r="B1290" s="632" t="s">
        <v>1410</v>
      </c>
      <c r="C1290" s="631" t="s">
        <v>23</v>
      </c>
      <c r="D1290" s="631" t="s">
        <v>1411</v>
      </c>
      <c r="E1290" s="710" t="s">
        <v>713</v>
      </c>
      <c r="F1290" s="710"/>
      <c r="G1290" s="634" t="s">
        <v>714</v>
      </c>
      <c r="H1290" s="635">
        <v>1</v>
      </c>
      <c r="I1290" s="636">
        <v>0.09</v>
      </c>
      <c r="J1290" s="636">
        <v>0.09</v>
      </c>
    </row>
    <row r="1291" spans="1:10" ht="24" customHeight="1">
      <c r="A1291" s="647" t="s">
        <v>732</v>
      </c>
      <c r="B1291" s="648" t="s">
        <v>1412</v>
      </c>
      <c r="C1291" s="647" t="s">
        <v>23</v>
      </c>
      <c r="D1291" s="647" t="s">
        <v>1413</v>
      </c>
      <c r="E1291" s="711" t="s">
        <v>1078</v>
      </c>
      <c r="F1291" s="711"/>
      <c r="G1291" s="649" t="s">
        <v>714</v>
      </c>
      <c r="H1291" s="650">
        <v>8.2000000000000007E-3</v>
      </c>
      <c r="I1291" s="651">
        <v>11.86</v>
      </c>
      <c r="J1291" s="651">
        <v>0.09</v>
      </c>
    </row>
    <row r="1292" spans="1:10" ht="25.5">
      <c r="A1292" s="643"/>
      <c r="B1292" s="643"/>
      <c r="C1292" s="643"/>
      <c r="D1292" s="643"/>
      <c r="E1292" s="643" t="s">
        <v>717</v>
      </c>
      <c r="F1292" s="644">
        <v>0.09</v>
      </c>
      <c r="G1292" s="643" t="s">
        <v>718</v>
      </c>
      <c r="H1292" s="644">
        <v>0</v>
      </c>
      <c r="I1292" s="643" t="s">
        <v>719</v>
      </c>
      <c r="J1292" s="644">
        <v>0.09</v>
      </c>
    </row>
    <row r="1293" spans="1:10" ht="15.75" thickBot="1">
      <c r="A1293" s="643"/>
      <c r="B1293" s="643"/>
      <c r="C1293" s="643"/>
      <c r="D1293" s="643"/>
      <c r="E1293" s="643" t="s">
        <v>720</v>
      </c>
      <c r="F1293" s="644">
        <v>0.02</v>
      </c>
      <c r="G1293" s="643"/>
      <c r="H1293" s="712" t="s">
        <v>721</v>
      </c>
      <c r="I1293" s="712"/>
      <c r="J1293" s="644">
        <v>0.11</v>
      </c>
    </row>
    <row r="1294" spans="1:10" ht="0.95" customHeight="1" thickTop="1">
      <c r="A1294" s="646"/>
      <c r="B1294" s="646"/>
      <c r="C1294" s="646"/>
      <c r="D1294" s="646"/>
      <c r="E1294" s="646"/>
      <c r="F1294" s="646"/>
      <c r="G1294" s="646"/>
      <c r="H1294" s="646"/>
      <c r="I1294" s="646"/>
      <c r="J1294" s="646"/>
    </row>
    <row r="1295" spans="1:10" ht="18" customHeight="1">
      <c r="A1295" s="628"/>
      <c r="B1295" s="629" t="s">
        <v>699</v>
      </c>
      <c r="C1295" s="628" t="s">
        <v>700</v>
      </c>
      <c r="D1295" s="628" t="s">
        <v>701</v>
      </c>
      <c r="E1295" s="713" t="s">
        <v>702</v>
      </c>
      <c r="F1295" s="713"/>
      <c r="G1295" s="630" t="s">
        <v>703</v>
      </c>
      <c r="H1295" s="629" t="s">
        <v>704</v>
      </c>
      <c r="I1295" s="629" t="s">
        <v>705</v>
      </c>
      <c r="J1295" s="629" t="s">
        <v>77</v>
      </c>
    </row>
    <row r="1296" spans="1:10" ht="24" customHeight="1">
      <c r="A1296" s="631" t="s">
        <v>706</v>
      </c>
      <c r="B1296" s="632" t="s">
        <v>751</v>
      </c>
      <c r="C1296" s="631" t="s">
        <v>23</v>
      </c>
      <c r="D1296" s="631" t="s">
        <v>752</v>
      </c>
      <c r="E1296" s="710" t="s">
        <v>713</v>
      </c>
      <c r="F1296" s="710"/>
      <c r="G1296" s="634" t="s">
        <v>714</v>
      </c>
      <c r="H1296" s="635">
        <v>1</v>
      </c>
      <c r="I1296" s="636">
        <v>31.24</v>
      </c>
      <c r="J1296" s="636">
        <v>31.24</v>
      </c>
    </row>
    <row r="1297" spans="1:10" ht="24" customHeight="1">
      <c r="A1297" s="637" t="s">
        <v>710</v>
      </c>
      <c r="B1297" s="638" t="s">
        <v>1318</v>
      </c>
      <c r="C1297" s="637" t="s">
        <v>23</v>
      </c>
      <c r="D1297" s="637" t="s">
        <v>1319</v>
      </c>
      <c r="E1297" s="714" t="s">
        <v>713</v>
      </c>
      <c r="F1297" s="714"/>
      <c r="G1297" s="640" t="s">
        <v>714</v>
      </c>
      <c r="H1297" s="641">
        <v>1</v>
      </c>
      <c r="I1297" s="642">
        <v>0.1</v>
      </c>
      <c r="J1297" s="642">
        <v>0.1</v>
      </c>
    </row>
    <row r="1298" spans="1:10" ht="24" customHeight="1">
      <c r="A1298" s="647" t="s">
        <v>732</v>
      </c>
      <c r="B1298" s="648" t="s">
        <v>1320</v>
      </c>
      <c r="C1298" s="647" t="s">
        <v>23</v>
      </c>
      <c r="D1298" s="647" t="s">
        <v>1321</v>
      </c>
      <c r="E1298" s="711" t="s">
        <v>1078</v>
      </c>
      <c r="F1298" s="711"/>
      <c r="G1298" s="649" t="s">
        <v>714</v>
      </c>
      <c r="H1298" s="650">
        <v>1</v>
      </c>
      <c r="I1298" s="651">
        <v>30</v>
      </c>
      <c r="J1298" s="651">
        <v>30</v>
      </c>
    </row>
    <row r="1299" spans="1:10" ht="24" customHeight="1">
      <c r="A1299" s="647" t="s">
        <v>732</v>
      </c>
      <c r="B1299" s="648" t="s">
        <v>1159</v>
      </c>
      <c r="C1299" s="647" t="s">
        <v>23</v>
      </c>
      <c r="D1299" s="647" t="s">
        <v>1160</v>
      </c>
      <c r="E1299" s="711" t="s">
        <v>1084</v>
      </c>
      <c r="F1299" s="711"/>
      <c r="G1299" s="649" t="s">
        <v>714</v>
      </c>
      <c r="H1299" s="650">
        <v>1</v>
      </c>
      <c r="I1299" s="651">
        <v>0.52</v>
      </c>
      <c r="J1299" s="651">
        <v>0.52</v>
      </c>
    </row>
    <row r="1300" spans="1:10" ht="24" customHeight="1">
      <c r="A1300" s="647" t="s">
        <v>732</v>
      </c>
      <c r="B1300" s="648" t="s">
        <v>1085</v>
      </c>
      <c r="C1300" s="647" t="s">
        <v>23</v>
      </c>
      <c r="D1300" s="647" t="s">
        <v>1086</v>
      </c>
      <c r="E1300" s="711" t="s">
        <v>1081</v>
      </c>
      <c r="F1300" s="711"/>
      <c r="G1300" s="649" t="s">
        <v>714</v>
      </c>
      <c r="H1300" s="650">
        <v>1</v>
      </c>
      <c r="I1300" s="651">
        <v>0.55000000000000004</v>
      </c>
      <c r="J1300" s="651">
        <v>0.55000000000000004</v>
      </c>
    </row>
    <row r="1301" spans="1:10" ht="24" customHeight="1">
      <c r="A1301" s="647" t="s">
        <v>732</v>
      </c>
      <c r="B1301" s="648" t="s">
        <v>1161</v>
      </c>
      <c r="C1301" s="647" t="s">
        <v>23</v>
      </c>
      <c r="D1301" s="647" t="s">
        <v>1162</v>
      </c>
      <c r="E1301" s="711" t="s">
        <v>1084</v>
      </c>
      <c r="F1301" s="711"/>
      <c r="G1301" s="649" t="s">
        <v>714</v>
      </c>
      <c r="H1301" s="650">
        <v>1</v>
      </c>
      <c r="I1301" s="651">
        <v>0.06</v>
      </c>
      <c r="J1301" s="651">
        <v>0.06</v>
      </c>
    </row>
    <row r="1302" spans="1:10" ht="24" customHeight="1">
      <c r="A1302" s="647" t="s">
        <v>732</v>
      </c>
      <c r="B1302" s="648" t="s">
        <v>1089</v>
      </c>
      <c r="C1302" s="647" t="s">
        <v>23</v>
      </c>
      <c r="D1302" s="647" t="s">
        <v>1090</v>
      </c>
      <c r="E1302" s="711" t="s">
        <v>1091</v>
      </c>
      <c r="F1302" s="711"/>
      <c r="G1302" s="649" t="s">
        <v>714</v>
      </c>
      <c r="H1302" s="650">
        <v>1</v>
      </c>
      <c r="I1302" s="651">
        <v>0.01</v>
      </c>
      <c r="J1302" s="651">
        <v>0.01</v>
      </c>
    </row>
    <row r="1303" spans="1:10" ht="25.5">
      <c r="A1303" s="643"/>
      <c r="B1303" s="643"/>
      <c r="C1303" s="643"/>
      <c r="D1303" s="643"/>
      <c r="E1303" s="643" t="s">
        <v>717</v>
      </c>
      <c r="F1303" s="644">
        <v>30.1</v>
      </c>
      <c r="G1303" s="643" t="s">
        <v>718</v>
      </c>
      <c r="H1303" s="644">
        <v>0</v>
      </c>
      <c r="I1303" s="643" t="s">
        <v>719</v>
      </c>
      <c r="J1303" s="644">
        <v>30.1</v>
      </c>
    </row>
    <row r="1304" spans="1:10" ht="15.75" thickBot="1">
      <c r="A1304" s="643"/>
      <c r="B1304" s="643"/>
      <c r="C1304" s="643"/>
      <c r="D1304" s="643"/>
      <c r="E1304" s="643" t="s">
        <v>720</v>
      </c>
      <c r="F1304" s="644">
        <v>9.3000000000000007</v>
      </c>
      <c r="G1304" s="643"/>
      <c r="H1304" s="712" t="s">
        <v>721</v>
      </c>
      <c r="I1304" s="712"/>
      <c r="J1304" s="644">
        <v>40.54</v>
      </c>
    </row>
    <row r="1305" spans="1:10" ht="0.95" customHeight="1" thickTop="1">
      <c r="A1305" s="646"/>
      <c r="B1305" s="646"/>
      <c r="C1305" s="646"/>
      <c r="D1305" s="646"/>
      <c r="E1305" s="646"/>
      <c r="F1305" s="646"/>
      <c r="G1305" s="646"/>
      <c r="H1305" s="646"/>
      <c r="I1305" s="646"/>
      <c r="J1305" s="646"/>
    </row>
    <row r="1306" spans="1:10" ht="18" customHeight="1">
      <c r="A1306" s="628"/>
      <c r="B1306" s="629" t="s">
        <v>699</v>
      </c>
      <c r="C1306" s="628" t="s">
        <v>700</v>
      </c>
      <c r="D1306" s="628" t="s">
        <v>701</v>
      </c>
      <c r="E1306" s="713" t="s">
        <v>702</v>
      </c>
      <c r="F1306" s="713"/>
      <c r="G1306" s="630" t="s">
        <v>703</v>
      </c>
      <c r="H1306" s="629" t="s">
        <v>704</v>
      </c>
      <c r="I1306" s="629" t="s">
        <v>705</v>
      </c>
      <c r="J1306" s="629" t="s">
        <v>77</v>
      </c>
    </row>
    <row r="1307" spans="1:10" ht="24" customHeight="1">
      <c r="A1307" s="631" t="s">
        <v>706</v>
      </c>
      <c r="B1307" s="632" t="s">
        <v>914</v>
      </c>
      <c r="C1307" s="631" t="s">
        <v>23</v>
      </c>
      <c r="D1307" s="631" t="s">
        <v>915</v>
      </c>
      <c r="E1307" s="710" t="s">
        <v>713</v>
      </c>
      <c r="F1307" s="710"/>
      <c r="G1307" s="634" t="s">
        <v>714</v>
      </c>
      <c r="H1307" s="635">
        <v>1</v>
      </c>
      <c r="I1307" s="636">
        <v>17.75</v>
      </c>
      <c r="J1307" s="636">
        <v>17.75</v>
      </c>
    </row>
    <row r="1308" spans="1:10" ht="24" customHeight="1">
      <c r="A1308" s="637" t="s">
        <v>710</v>
      </c>
      <c r="B1308" s="638" t="s">
        <v>1322</v>
      </c>
      <c r="C1308" s="637" t="s">
        <v>23</v>
      </c>
      <c r="D1308" s="637" t="s">
        <v>1323</v>
      </c>
      <c r="E1308" s="714" t="s">
        <v>713</v>
      </c>
      <c r="F1308" s="714"/>
      <c r="G1308" s="640" t="s">
        <v>714</v>
      </c>
      <c r="H1308" s="641">
        <v>1</v>
      </c>
      <c r="I1308" s="642">
        <v>0.36</v>
      </c>
      <c r="J1308" s="642">
        <v>0.36</v>
      </c>
    </row>
    <row r="1309" spans="1:10" ht="24" customHeight="1">
      <c r="A1309" s="647" t="s">
        <v>732</v>
      </c>
      <c r="B1309" s="648" t="s">
        <v>1079</v>
      </c>
      <c r="C1309" s="647" t="s">
        <v>23</v>
      </c>
      <c r="D1309" s="647" t="s">
        <v>1080</v>
      </c>
      <c r="E1309" s="711" t="s">
        <v>1081</v>
      </c>
      <c r="F1309" s="711"/>
      <c r="G1309" s="649" t="s">
        <v>714</v>
      </c>
      <c r="H1309" s="650">
        <v>1</v>
      </c>
      <c r="I1309" s="651">
        <v>0.97</v>
      </c>
      <c r="J1309" s="651">
        <v>0.97</v>
      </c>
    </row>
    <row r="1310" spans="1:10" ht="24" customHeight="1">
      <c r="A1310" s="647" t="s">
        <v>732</v>
      </c>
      <c r="B1310" s="648" t="s">
        <v>1324</v>
      </c>
      <c r="C1310" s="647" t="s">
        <v>23</v>
      </c>
      <c r="D1310" s="647" t="s">
        <v>1325</v>
      </c>
      <c r="E1310" s="711" t="s">
        <v>1078</v>
      </c>
      <c r="F1310" s="711"/>
      <c r="G1310" s="649" t="s">
        <v>714</v>
      </c>
      <c r="H1310" s="650">
        <v>1</v>
      </c>
      <c r="I1310" s="651">
        <v>13.61</v>
      </c>
      <c r="J1310" s="651">
        <v>13.61</v>
      </c>
    </row>
    <row r="1311" spans="1:10" ht="24" customHeight="1">
      <c r="A1311" s="647" t="s">
        <v>732</v>
      </c>
      <c r="B1311" s="648" t="s">
        <v>1151</v>
      </c>
      <c r="C1311" s="647" t="s">
        <v>23</v>
      </c>
      <c r="D1311" s="647" t="s">
        <v>1152</v>
      </c>
      <c r="E1311" s="711" t="s">
        <v>1084</v>
      </c>
      <c r="F1311" s="711"/>
      <c r="G1311" s="649" t="s">
        <v>714</v>
      </c>
      <c r="H1311" s="650">
        <v>1</v>
      </c>
      <c r="I1311" s="651">
        <v>0.91</v>
      </c>
      <c r="J1311" s="651">
        <v>0.91</v>
      </c>
    </row>
    <row r="1312" spans="1:10" ht="24" customHeight="1">
      <c r="A1312" s="647" t="s">
        <v>732</v>
      </c>
      <c r="B1312" s="648" t="s">
        <v>1085</v>
      </c>
      <c r="C1312" s="647" t="s">
        <v>23</v>
      </c>
      <c r="D1312" s="647" t="s">
        <v>1086</v>
      </c>
      <c r="E1312" s="711" t="s">
        <v>1081</v>
      </c>
      <c r="F1312" s="711"/>
      <c r="G1312" s="649" t="s">
        <v>714</v>
      </c>
      <c r="H1312" s="650">
        <v>1</v>
      </c>
      <c r="I1312" s="651">
        <v>0.55000000000000004</v>
      </c>
      <c r="J1312" s="651">
        <v>0.55000000000000004</v>
      </c>
    </row>
    <row r="1313" spans="1:10" ht="24" customHeight="1">
      <c r="A1313" s="647" t="s">
        <v>732</v>
      </c>
      <c r="B1313" s="648" t="s">
        <v>1153</v>
      </c>
      <c r="C1313" s="647" t="s">
        <v>23</v>
      </c>
      <c r="D1313" s="647" t="s">
        <v>1154</v>
      </c>
      <c r="E1313" s="711" t="s">
        <v>1084</v>
      </c>
      <c r="F1313" s="711"/>
      <c r="G1313" s="649" t="s">
        <v>714</v>
      </c>
      <c r="H1313" s="650">
        <v>1</v>
      </c>
      <c r="I1313" s="651">
        <v>0.62</v>
      </c>
      <c r="J1313" s="651">
        <v>0.62</v>
      </c>
    </row>
    <row r="1314" spans="1:10" ht="24" customHeight="1">
      <c r="A1314" s="647" t="s">
        <v>732</v>
      </c>
      <c r="B1314" s="648" t="s">
        <v>1089</v>
      </c>
      <c r="C1314" s="647" t="s">
        <v>23</v>
      </c>
      <c r="D1314" s="647" t="s">
        <v>1090</v>
      </c>
      <c r="E1314" s="711" t="s">
        <v>1091</v>
      </c>
      <c r="F1314" s="711"/>
      <c r="G1314" s="649" t="s">
        <v>714</v>
      </c>
      <c r="H1314" s="650">
        <v>1</v>
      </c>
      <c r="I1314" s="651">
        <v>0.01</v>
      </c>
      <c r="J1314" s="651">
        <v>0.01</v>
      </c>
    </row>
    <row r="1315" spans="1:10" ht="24" customHeight="1">
      <c r="A1315" s="647" t="s">
        <v>732</v>
      </c>
      <c r="B1315" s="648" t="s">
        <v>1092</v>
      </c>
      <c r="C1315" s="647" t="s">
        <v>23</v>
      </c>
      <c r="D1315" s="647" t="s">
        <v>1093</v>
      </c>
      <c r="E1315" s="711" t="s">
        <v>1094</v>
      </c>
      <c r="F1315" s="711"/>
      <c r="G1315" s="649" t="s">
        <v>714</v>
      </c>
      <c r="H1315" s="650">
        <v>1</v>
      </c>
      <c r="I1315" s="651">
        <v>0.72</v>
      </c>
      <c r="J1315" s="651">
        <v>0.72</v>
      </c>
    </row>
    <row r="1316" spans="1:10" ht="25.5">
      <c r="A1316" s="643"/>
      <c r="B1316" s="643"/>
      <c r="C1316" s="643"/>
      <c r="D1316" s="643"/>
      <c r="E1316" s="643" t="s">
        <v>717</v>
      </c>
      <c r="F1316" s="644">
        <v>13.97</v>
      </c>
      <c r="G1316" s="643" t="s">
        <v>718</v>
      </c>
      <c r="H1316" s="644">
        <v>0</v>
      </c>
      <c r="I1316" s="643" t="s">
        <v>719</v>
      </c>
      <c r="J1316" s="644">
        <v>13.97</v>
      </c>
    </row>
    <row r="1317" spans="1:10" ht="15.75" thickBot="1">
      <c r="A1317" s="643"/>
      <c r="B1317" s="643"/>
      <c r="C1317" s="643"/>
      <c r="D1317" s="643"/>
      <c r="E1317" s="643" t="s">
        <v>720</v>
      </c>
      <c r="F1317" s="644">
        <v>5.28</v>
      </c>
      <c r="G1317" s="643"/>
      <c r="H1317" s="712" t="s">
        <v>721</v>
      </c>
      <c r="I1317" s="712"/>
      <c r="J1317" s="644">
        <v>23.03</v>
      </c>
    </row>
    <row r="1318" spans="1:10" ht="0.95" customHeight="1" thickTop="1">
      <c r="A1318" s="646"/>
      <c r="B1318" s="646"/>
      <c r="C1318" s="646"/>
      <c r="D1318" s="646"/>
      <c r="E1318" s="646"/>
      <c r="F1318" s="646"/>
      <c r="G1318" s="646"/>
      <c r="H1318" s="646"/>
      <c r="I1318" s="646"/>
      <c r="J1318" s="646"/>
    </row>
    <row r="1319" spans="1:10" ht="18" customHeight="1">
      <c r="A1319" s="628"/>
      <c r="B1319" s="629" t="s">
        <v>699</v>
      </c>
      <c r="C1319" s="628" t="s">
        <v>700</v>
      </c>
      <c r="D1319" s="628" t="s">
        <v>701</v>
      </c>
      <c r="E1319" s="713" t="s">
        <v>702</v>
      </c>
      <c r="F1319" s="713"/>
      <c r="G1319" s="630" t="s">
        <v>703</v>
      </c>
      <c r="H1319" s="629" t="s">
        <v>704</v>
      </c>
      <c r="I1319" s="629" t="s">
        <v>705</v>
      </c>
      <c r="J1319" s="629" t="s">
        <v>77</v>
      </c>
    </row>
    <row r="1320" spans="1:10" ht="60" customHeight="1">
      <c r="A1320" s="631" t="s">
        <v>706</v>
      </c>
      <c r="B1320" s="632" t="s">
        <v>1070</v>
      </c>
      <c r="C1320" s="631" t="s">
        <v>23</v>
      </c>
      <c r="D1320" s="631" t="s">
        <v>1071</v>
      </c>
      <c r="E1320" s="710" t="s">
        <v>962</v>
      </c>
      <c r="F1320" s="710"/>
      <c r="G1320" s="634" t="s">
        <v>0</v>
      </c>
      <c r="H1320" s="635">
        <v>1</v>
      </c>
      <c r="I1320" s="636">
        <v>22.94</v>
      </c>
      <c r="J1320" s="636">
        <v>22.94</v>
      </c>
    </row>
    <row r="1321" spans="1:10" ht="48" customHeight="1">
      <c r="A1321" s="637" t="s">
        <v>710</v>
      </c>
      <c r="B1321" s="638" t="s">
        <v>1113</v>
      </c>
      <c r="C1321" s="637" t="s">
        <v>23</v>
      </c>
      <c r="D1321" s="637" t="s">
        <v>1114</v>
      </c>
      <c r="E1321" s="714" t="s">
        <v>713</v>
      </c>
      <c r="F1321" s="714"/>
      <c r="G1321" s="640" t="s">
        <v>3</v>
      </c>
      <c r="H1321" s="641">
        <v>3.7600000000000001E-2</v>
      </c>
      <c r="I1321" s="642">
        <v>350.72</v>
      </c>
      <c r="J1321" s="642">
        <v>13.18</v>
      </c>
    </row>
    <row r="1322" spans="1:10" ht="24" customHeight="1">
      <c r="A1322" s="637" t="s">
        <v>710</v>
      </c>
      <c r="B1322" s="638" t="s">
        <v>884</v>
      </c>
      <c r="C1322" s="637" t="s">
        <v>23</v>
      </c>
      <c r="D1322" s="637" t="s">
        <v>885</v>
      </c>
      <c r="E1322" s="714" t="s">
        <v>713</v>
      </c>
      <c r="F1322" s="714"/>
      <c r="G1322" s="640" t="s">
        <v>714</v>
      </c>
      <c r="H1322" s="641">
        <v>0.43</v>
      </c>
      <c r="I1322" s="642">
        <v>17.59</v>
      </c>
      <c r="J1322" s="642">
        <v>7.56</v>
      </c>
    </row>
    <row r="1323" spans="1:10" ht="24" customHeight="1">
      <c r="A1323" s="637" t="s">
        <v>710</v>
      </c>
      <c r="B1323" s="638" t="s">
        <v>727</v>
      </c>
      <c r="C1323" s="637" t="s">
        <v>23</v>
      </c>
      <c r="D1323" s="637" t="s">
        <v>728</v>
      </c>
      <c r="E1323" s="714" t="s">
        <v>713</v>
      </c>
      <c r="F1323" s="714"/>
      <c r="G1323" s="640" t="s">
        <v>714</v>
      </c>
      <c r="H1323" s="641">
        <v>0.158</v>
      </c>
      <c r="I1323" s="642">
        <v>13.94</v>
      </c>
      <c r="J1323" s="642">
        <v>2.2000000000000002</v>
      </c>
    </row>
    <row r="1324" spans="1:10" ht="25.5">
      <c r="A1324" s="643"/>
      <c r="B1324" s="643"/>
      <c r="C1324" s="643"/>
      <c r="D1324" s="643"/>
      <c r="E1324" s="643" t="s">
        <v>717</v>
      </c>
      <c r="F1324" s="644">
        <v>9.1999999999999993</v>
      </c>
      <c r="G1324" s="643" t="s">
        <v>718</v>
      </c>
      <c r="H1324" s="644">
        <v>0</v>
      </c>
      <c r="I1324" s="643" t="s">
        <v>719</v>
      </c>
      <c r="J1324" s="644">
        <v>9.1999999999999993</v>
      </c>
    </row>
    <row r="1325" spans="1:10" ht="15.75" thickBot="1">
      <c r="A1325" s="643"/>
      <c r="B1325" s="643"/>
      <c r="C1325" s="643"/>
      <c r="D1325" s="643"/>
      <c r="E1325" s="643" t="s">
        <v>720</v>
      </c>
      <c r="F1325" s="644">
        <v>6.82</v>
      </c>
      <c r="G1325" s="643"/>
      <c r="H1325" s="712" t="s">
        <v>721</v>
      </c>
      <c r="I1325" s="712"/>
      <c r="J1325" s="644">
        <v>29.76</v>
      </c>
    </row>
    <row r="1326" spans="1:10" ht="0.95" customHeight="1" thickTop="1">
      <c r="A1326" s="646"/>
      <c r="B1326" s="646"/>
      <c r="C1326" s="646"/>
      <c r="D1326" s="646"/>
      <c r="E1326" s="646"/>
      <c r="F1326" s="646"/>
      <c r="G1326" s="646"/>
      <c r="H1326" s="646"/>
      <c r="I1326" s="646"/>
      <c r="J1326" s="646"/>
    </row>
    <row r="1327" spans="1:10" ht="18" customHeight="1">
      <c r="A1327" s="628"/>
      <c r="B1327" s="629" t="s">
        <v>699</v>
      </c>
      <c r="C1327" s="628" t="s">
        <v>700</v>
      </c>
      <c r="D1327" s="628" t="s">
        <v>701</v>
      </c>
      <c r="E1327" s="713" t="s">
        <v>702</v>
      </c>
      <c r="F1327" s="713"/>
      <c r="G1327" s="630" t="s">
        <v>703</v>
      </c>
      <c r="H1327" s="629" t="s">
        <v>704</v>
      </c>
      <c r="I1327" s="629" t="s">
        <v>705</v>
      </c>
      <c r="J1327" s="629" t="s">
        <v>77</v>
      </c>
    </row>
    <row r="1328" spans="1:10" ht="60" customHeight="1">
      <c r="A1328" s="631" t="s">
        <v>706</v>
      </c>
      <c r="B1328" s="632" t="s">
        <v>1068</v>
      </c>
      <c r="C1328" s="631" t="s">
        <v>23</v>
      </c>
      <c r="D1328" s="631" t="s">
        <v>1069</v>
      </c>
      <c r="E1328" s="710" t="s">
        <v>962</v>
      </c>
      <c r="F1328" s="710"/>
      <c r="G1328" s="634" t="s">
        <v>0</v>
      </c>
      <c r="H1328" s="635">
        <v>1</v>
      </c>
      <c r="I1328" s="636">
        <v>26.32</v>
      </c>
      <c r="J1328" s="636">
        <v>26.32</v>
      </c>
    </row>
    <row r="1329" spans="1:10" ht="48" customHeight="1">
      <c r="A1329" s="637" t="s">
        <v>710</v>
      </c>
      <c r="B1329" s="638" t="s">
        <v>1113</v>
      </c>
      <c r="C1329" s="637" t="s">
        <v>23</v>
      </c>
      <c r="D1329" s="637" t="s">
        <v>1114</v>
      </c>
      <c r="E1329" s="714" t="s">
        <v>713</v>
      </c>
      <c r="F1329" s="714"/>
      <c r="G1329" s="640" t="s">
        <v>3</v>
      </c>
      <c r="H1329" s="641">
        <v>3.7600000000000001E-2</v>
      </c>
      <c r="I1329" s="642">
        <v>350.72</v>
      </c>
      <c r="J1329" s="642">
        <v>13.18</v>
      </c>
    </row>
    <row r="1330" spans="1:10" ht="24" customHeight="1">
      <c r="A1330" s="637" t="s">
        <v>710</v>
      </c>
      <c r="B1330" s="638" t="s">
        <v>884</v>
      </c>
      <c r="C1330" s="637" t="s">
        <v>23</v>
      </c>
      <c r="D1330" s="637" t="s">
        <v>885</v>
      </c>
      <c r="E1330" s="714" t="s">
        <v>713</v>
      </c>
      <c r="F1330" s="714"/>
      <c r="G1330" s="640" t="s">
        <v>714</v>
      </c>
      <c r="H1330" s="641">
        <v>0.57999999999999996</v>
      </c>
      <c r="I1330" s="642">
        <v>17.59</v>
      </c>
      <c r="J1330" s="642">
        <v>10.199999999999999</v>
      </c>
    </row>
    <row r="1331" spans="1:10" ht="24" customHeight="1">
      <c r="A1331" s="637" t="s">
        <v>710</v>
      </c>
      <c r="B1331" s="638" t="s">
        <v>727</v>
      </c>
      <c r="C1331" s="637" t="s">
        <v>23</v>
      </c>
      <c r="D1331" s="637" t="s">
        <v>728</v>
      </c>
      <c r="E1331" s="714" t="s">
        <v>713</v>
      </c>
      <c r="F1331" s="714"/>
      <c r="G1331" s="640" t="s">
        <v>714</v>
      </c>
      <c r="H1331" s="641">
        <v>0.21099999999999999</v>
      </c>
      <c r="I1331" s="642">
        <v>13.94</v>
      </c>
      <c r="J1331" s="642">
        <v>2.94</v>
      </c>
    </row>
    <row r="1332" spans="1:10" ht="25.5">
      <c r="A1332" s="643"/>
      <c r="B1332" s="643"/>
      <c r="C1332" s="643"/>
      <c r="D1332" s="643"/>
      <c r="E1332" s="643" t="s">
        <v>717</v>
      </c>
      <c r="F1332" s="644">
        <v>11.81</v>
      </c>
      <c r="G1332" s="643" t="s">
        <v>718</v>
      </c>
      <c r="H1332" s="644">
        <v>0</v>
      </c>
      <c r="I1332" s="643" t="s">
        <v>719</v>
      </c>
      <c r="J1332" s="644">
        <v>11.81</v>
      </c>
    </row>
    <row r="1333" spans="1:10" ht="15.75" thickBot="1">
      <c r="A1333" s="643"/>
      <c r="B1333" s="643"/>
      <c r="C1333" s="643"/>
      <c r="D1333" s="643"/>
      <c r="E1333" s="643" t="s">
        <v>720</v>
      </c>
      <c r="F1333" s="644">
        <v>7.83</v>
      </c>
      <c r="G1333" s="643"/>
      <c r="H1333" s="712" t="s">
        <v>721</v>
      </c>
      <c r="I1333" s="712"/>
      <c r="J1333" s="644">
        <v>34.15</v>
      </c>
    </row>
    <row r="1334" spans="1:10" ht="0.95" customHeight="1" thickTop="1">
      <c r="A1334" s="646"/>
      <c r="B1334" s="646"/>
      <c r="C1334" s="646"/>
      <c r="D1334" s="646"/>
      <c r="E1334" s="646"/>
      <c r="F1334" s="646"/>
      <c r="G1334" s="646"/>
      <c r="H1334" s="646"/>
      <c r="I1334" s="646"/>
      <c r="J1334" s="646"/>
    </row>
    <row r="1335" spans="1:10" ht="18" customHeight="1">
      <c r="A1335" s="628"/>
      <c r="B1335" s="629" t="s">
        <v>699</v>
      </c>
      <c r="C1335" s="628" t="s">
        <v>700</v>
      </c>
      <c r="D1335" s="628" t="s">
        <v>701</v>
      </c>
      <c r="E1335" s="713" t="s">
        <v>702</v>
      </c>
      <c r="F1335" s="713"/>
      <c r="G1335" s="630" t="s">
        <v>703</v>
      </c>
      <c r="H1335" s="629" t="s">
        <v>704</v>
      </c>
      <c r="I1335" s="629" t="s">
        <v>705</v>
      </c>
      <c r="J1335" s="629" t="s">
        <v>77</v>
      </c>
    </row>
    <row r="1336" spans="1:10" ht="24" customHeight="1">
      <c r="A1336" s="631" t="s">
        <v>706</v>
      </c>
      <c r="B1336" s="632" t="s">
        <v>711</v>
      </c>
      <c r="C1336" s="631" t="s">
        <v>23</v>
      </c>
      <c r="D1336" s="631" t="s">
        <v>712</v>
      </c>
      <c r="E1336" s="710" t="s">
        <v>713</v>
      </c>
      <c r="F1336" s="710"/>
      <c r="G1336" s="634" t="s">
        <v>714</v>
      </c>
      <c r="H1336" s="635">
        <v>1</v>
      </c>
      <c r="I1336" s="636">
        <v>91.87</v>
      </c>
      <c r="J1336" s="636">
        <v>91.87</v>
      </c>
    </row>
    <row r="1337" spans="1:10" ht="24" customHeight="1">
      <c r="A1337" s="637" t="s">
        <v>710</v>
      </c>
      <c r="B1337" s="638" t="s">
        <v>1326</v>
      </c>
      <c r="C1337" s="637" t="s">
        <v>23</v>
      </c>
      <c r="D1337" s="637" t="s">
        <v>1327</v>
      </c>
      <c r="E1337" s="714" t="s">
        <v>713</v>
      </c>
      <c r="F1337" s="714"/>
      <c r="G1337" s="640" t="s">
        <v>714</v>
      </c>
      <c r="H1337" s="641">
        <v>1</v>
      </c>
      <c r="I1337" s="642">
        <v>0.94</v>
      </c>
      <c r="J1337" s="642">
        <v>0.94</v>
      </c>
    </row>
    <row r="1338" spans="1:10" ht="24" customHeight="1">
      <c r="A1338" s="647" t="s">
        <v>732</v>
      </c>
      <c r="B1338" s="648" t="s">
        <v>1328</v>
      </c>
      <c r="C1338" s="647" t="s">
        <v>23</v>
      </c>
      <c r="D1338" s="647" t="s">
        <v>1329</v>
      </c>
      <c r="E1338" s="711" t="s">
        <v>1078</v>
      </c>
      <c r="F1338" s="711"/>
      <c r="G1338" s="649" t="s">
        <v>714</v>
      </c>
      <c r="H1338" s="650">
        <v>1</v>
      </c>
      <c r="I1338" s="651">
        <v>89.81</v>
      </c>
      <c r="J1338" s="651">
        <v>89.81</v>
      </c>
    </row>
    <row r="1339" spans="1:10" ht="24" customHeight="1">
      <c r="A1339" s="647" t="s">
        <v>732</v>
      </c>
      <c r="B1339" s="648" t="s">
        <v>1414</v>
      </c>
      <c r="C1339" s="647" t="s">
        <v>23</v>
      </c>
      <c r="D1339" s="647" t="s">
        <v>1415</v>
      </c>
      <c r="E1339" s="711" t="s">
        <v>1084</v>
      </c>
      <c r="F1339" s="711"/>
      <c r="G1339" s="649" t="s">
        <v>714</v>
      </c>
      <c r="H1339" s="650">
        <v>1</v>
      </c>
      <c r="I1339" s="651">
        <v>0.55000000000000004</v>
      </c>
      <c r="J1339" s="651">
        <v>0.55000000000000004</v>
      </c>
    </row>
    <row r="1340" spans="1:10" ht="24" customHeight="1">
      <c r="A1340" s="647" t="s">
        <v>732</v>
      </c>
      <c r="B1340" s="648" t="s">
        <v>1085</v>
      </c>
      <c r="C1340" s="647" t="s">
        <v>23</v>
      </c>
      <c r="D1340" s="647" t="s">
        <v>1086</v>
      </c>
      <c r="E1340" s="711" t="s">
        <v>1081</v>
      </c>
      <c r="F1340" s="711"/>
      <c r="G1340" s="649" t="s">
        <v>714</v>
      </c>
      <c r="H1340" s="650">
        <v>1</v>
      </c>
      <c r="I1340" s="651">
        <v>0.55000000000000004</v>
      </c>
      <c r="J1340" s="651">
        <v>0.55000000000000004</v>
      </c>
    </row>
    <row r="1341" spans="1:10" ht="24" customHeight="1">
      <c r="A1341" s="647" t="s">
        <v>732</v>
      </c>
      <c r="B1341" s="648" t="s">
        <v>1416</v>
      </c>
      <c r="C1341" s="647" t="s">
        <v>23</v>
      </c>
      <c r="D1341" s="647" t="s">
        <v>1417</v>
      </c>
      <c r="E1341" s="711" t="s">
        <v>1084</v>
      </c>
      <c r="F1341" s="711"/>
      <c r="G1341" s="649" t="s">
        <v>714</v>
      </c>
      <c r="H1341" s="650">
        <v>1</v>
      </c>
      <c r="I1341" s="651">
        <v>0.01</v>
      </c>
      <c r="J1341" s="651">
        <v>0.01</v>
      </c>
    </row>
    <row r="1342" spans="1:10" ht="24" customHeight="1">
      <c r="A1342" s="647" t="s">
        <v>732</v>
      </c>
      <c r="B1342" s="648" t="s">
        <v>1089</v>
      </c>
      <c r="C1342" s="647" t="s">
        <v>23</v>
      </c>
      <c r="D1342" s="647" t="s">
        <v>1090</v>
      </c>
      <c r="E1342" s="711" t="s">
        <v>1091</v>
      </c>
      <c r="F1342" s="711"/>
      <c r="G1342" s="649" t="s">
        <v>714</v>
      </c>
      <c r="H1342" s="650">
        <v>1</v>
      </c>
      <c r="I1342" s="651">
        <v>0.01</v>
      </c>
      <c r="J1342" s="651">
        <v>0.01</v>
      </c>
    </row>
    <row r="1343" spans="1:10" ht="25.5">
      <c r="A1343" s="643"/>
      <c r="B1343" s="643"/>
      <c r="C1343" s="643"/>
      <c r="D1343" s="643"/>
      <c r="E1343" s="643" t="s">
        <v>717</v>
      </c>
      <c r="F1343" s="644">
        <v>90.75</v>
      </c>
      <c r="G1343" s="643" t="s">
        <v>718</v>
      </c>
      <c r="H1343" s="644">
        <v>0</v>
      </c>
      <c r="I1343" s="643" t="s">
        <v>719</v>
      </c>
      <c r="J1343" s="644">
        <v>90.75</v>
      </c>
    </row>
    <row r="1344" spans="1:10" ht="15.75" thickBot="1">
      <c r="A1344" s="643"/>
      <c r="B1344" s="643"/>
      <c r="C1344" s="643"/>
      <c r="D1344" s="643"/>
      <c r="E1344" s="643" t="s">
        <v>720</v>
      </c>
      <c r="F1344" s="644">
        <v>27.34</v>
      </c>
      <c r="G1344" s="643"/>
      <c r="H1344" s="712" t="s">
        <v>721</v>
      </c>
      <c r="I1344" s="712"/>
      <c r="J1344" s="644">
        <v>119.21</v>
      </c>
    </row>
    <row r="1345" spans="1:10" ht="0.95" customHeight="1" thickTop="1">
      <c r="A1345" s="646"/>
      <c r="B1345" s="646"/>
      <c r="C1345" s="646"/>
      <c r="D1345" s="646"/>
      <c r="E1345" s="646"/>
      <c r="F1345" s="646"/>
      <c r="G1345" s="646"/>
      <c r="H1345" s="646"/>
      <c r="I1345" s="646"/>
      <c r="J1345" s="646"/>
    </row>
    <row r="1346" spans="1:10" ht="18" customHeight="1">
      <c r="A1346" s="628"/>
      <c r="B1346" s="629" t="s">
        <v>699</v>
      </c>
      <c r="C1346" s="628" t="s">
        <v>700</v>
      </c>
      <c r="D1346" s="628" t="s">
        <v>701</v>
      </c>
      <c r="E1346" s="713" t="s">
        <v>702</v>
      </c>
      <c r="F1346" s="713"/>
      <c r="G1346" s="630" t="s">
        <v>703</v>
      </c>
      <c r="H1346" s="629" t="s">
        <v>704</v>
      </c>
      <c r="I1346" s="629" t="s">
        <v>705</v>
      </c>
      <c r="J1346" s="629" t="s">
        <v>77</v>
      </c>
    </row>
    <row r="1347" spans="1:10" ht="36" customHeight="1">
      <c r="A1347" s="631" t="s">
        <v>706</v>
      </c>
      <c r="B1347" s="632" t="s">
        <v>815</v>
      </c>
      <c r="C1347" s="631" t="s">
        <v>23</v>
      </c>
      <c r="D1347" s="631" t="s">
        <v>816</v>
      </c>
      <c r="E1347" s="710" t="s">
        <v>755</v>
      </c>
      <c r="F1347" s="710"/>
      <c r="G1347" s="634" t="s">
        <v>776</v>
      </c>
      <c r="H1347" s="635">
        <v>1</v>
      </c>
      <c r="I1347" s="636">
        <v>47.89</v>
      </c>
      <c r="J1347" s="636">
        <v>47.89</v>
      </c>
    </row>
    <row r="1348" spans="1:10" ht="36" customHeight="1">
      <c r="A1348" s="637" t="s">
        <v>710</v>
      </c>
      <c r="B1348" s="638" t="s">
        <v>1418</v>
      </c>
      <c r="C1348" s="637" t="s">
        <v>23</v>
      </c>
      <c r="D1348" s="637" t="s">
        <v>1419</v>
      </c>
      <c r="E1348" s="714" t="s">
        <v>755</v>
      </c>
      <c r="F1348" s="714"/>
      <c r="G1348" s="640" t="s">
        <v>714</v>
      </c>
      <c r="H1348" s="641">
        <v>1</v>
      </c>
      <c r="I1348" s="642">
        <v>3.73</v>
      </c>
      <c r="J1348" s="642">
        <v>3.73</v>
      </c>
    </row>
    <row r="1349" spans="1:10" ht="36" customHeight="1">
      <c r="A1349" s="637" t="s">
        <v>710</v>
      </c>
      <c r="B1349" s="638" t="s">
        <v>1420</v>
      </c>
      <c r="C1349" s="637" t="s">
        <v>23</v>
      </c>
      <c r="D1349" s="637" t="s">
        <v>1421</v>
      </c>
      <c r="E1349" s="714" t="s">
        <v>755</v>
      </c>
      <c r="F1349" s="714"/>
      <c r="G1349" s="640" t="s">
        <v>714</v>
      </c>
      <c r="H1349" s="641">
        <v>1</v>
      </c>
      <c r="I1349" s="642">
        <v>27.55</v>
      </c>
      <c r="J1349" s="642">
        <v>27.55</v>
      </c>
    </row>
    <row r="1350" spans="1:10" ht="24" customHeight="1">
      <c r="A1350" s="637" t="s">
        <v>710</v>
      </c>
      <c r="B1350" s="638" t="s">
        <v>1422</v>
      </c>
      <c r="C1350" s="637" t="s">
        <v>23</v>
      </c>
      <c r="D1350" s="637" t="s">
        <v>1423</v>
      </c>
      <c r="E1350" s="714" t="s">
        <v>713</v>
      </c>
      <c r="F1350" s="714"/>
      <c r="G1350" s="640" t="s">
        <v>714</v>
      </c>
      <c r="H1350" s="641">
        <v>1</v>
      </c>
      <c r="I1350" s="642">
        <v>16.61</v>
      </c>
      <c r="J1350" s="642">
        <v>16.61</v>
      </c>
    </row>
    <row r="1351" spans="1:10" ht="25.5">
      <c r="A1351" s="643"/>
      <c r="B1351" s="643"/>
      <c r="C1351" s="643"/>
      <c r="D1351" s="643"/>
      <c r="E1351" s="643" t="s">
        <v>717</v>
      </c>
      <c r="F1351" s="644">
        <v>13.72</v>
      </c>
      <c r="G1351" s="643" t="s">
        <v>718</v>
      </c>
      <c r="H1351" s="644">
        <v>0</v>
      </c>
      <c r="I1351" s="643" t="s">
        <v>719</v>
      </c>
      <c r="J1351" s="644">
        <v>13.72</v>
      </c>
    </row>
    <row r="1352" spans="1:10" ht="15.75" thickBot="1">
      <c r="A1352" s="643"/>
      <c r="B1352" s="643"/>
      <c r="C1352" s="643"/>
      <c r="D1352" s="643"/>
      <c r="E1352" s="643" t="s">
        <v>720</v>
      </c>
      <c r="F1352" s="644">
        <v>14.25</v>
      </c>
      <c r="G1352" s="643"/>
      <c r="H1352" s="712" t="s">
        <v>721</v>
      </c>
      <c r="I1352" s="712"/>
      <c r="J1352" s="644">
        <v>62.14</v>
      </c>
    </row>
    <row r="1353" spans="1:10" ht="0.95" customHeight="1" thickTop="1">
      <c r="A1353" s="646"/>
      <c r="B1353" s="646"/>
      <c r="C1353" s="646"/>
      <c r="D1353" s="646"/>
      <c r="E1353" s="646"/>
      <c r="F1353" s="646"/>
      <c r="G1353" s="646"/>
      <c r="H1353" s="646"/>
      <c r="I1353" s="646"/>
      <c r="J1353" s="646"/>
    </row>
    <row r="1354" spans="1:10" ht="18" customHeight="1">
      <c r="A1354" s="628"/>
      <c r="B1354" s="629" t="s">
        <v>699</v>
      </c>
      <c r="C1354" s="628" t="s">
        <v>700</v>
      </c>
      <c r="D1354" s="628" t="s">
        <v>701</v>
      </c>
      <c r="E1354" s="713" t="s">
        <v>702</v>
      </c>
      <c r="F1354" s="713"/>
      <c r="G1354" s="630" t="s">
        <v>703</v>
      </c>
      <c r="H1354" s="629" t="s">
        <v>704</v>
      </c>
      <c r="I1354" s="629" t="s">
        <v>705</v>
      </c>
      <c r="J1354" s="629" t="s">
        <v>77</v>
      </c>
    </row>
    <row r="1355" spans="1:10" ht="36" customHeight="1">
      <c r="A1355" s="631" t="s">
        <v>706</v>
      </c>
      <c r="B1355" s="632" t="s">
        <v>811</v>
      </c>
      <c r="C1355" s="631" t="s">
        <v>23</v>
      </c>
      <c r="D1355" s="631" t="s">
        <v>812</v>
      </c>
      <c r="E1355" s="710" t="s">
        <v>755</v>
      </c>
      <c r="F1355" s="710"/>
      <c r="G1355" s="634" t="s">
        <v>367</v>
      </c>
      <c r="H1355" s="635">
        <v>1</v>
      </c>
      <c r="I1355" s="636">
        <v>126.81</v>
      </c>
      <c r="J1355" s="636">
        <v>126.81</v>
      </c>
    </row>
    <row r="1356" spans="1:10" ht="36" customHeight="1">
      <c r="A1356" s="637" t="s">
        <v>710</v>
      </c>
      <c r="B1356" s="638" t="s">
        <v>1418</v>
      </c>
      <c r="C1356" s="637" t="s">
        <v>23</v>
      </c>
      <c r="D1356" s="637" t="s">
        <v>1419</v>
      </c>
      <c r="E1356" s="714" t="s">
        <v>755</v>
      </c>
      <c r="F1356" s="714"/>
      <c r="G1356" s="640" t="s">
        <v>714</v>
      </c>
      <c r="H1356" s="641">
        <v>1</v>
      </c>
      <c r="I1356" s="642">
        <v>3.73</v>
      </c>
      <c r="J1356" s="642">
        <v>3.73</v>
      </c>
    </row>
    <row r="1357" spans="1:10" ht="36" customHeight="1">
      <c r="A1357" s="637" t="s">
        <v>710</v>
      </c>
      <c r="B1357" s="638" t="s">
        <v>1420</v>
      </c>
      <c r="C1357" s="637" t="s">
        <v>23</v>
      </c>
      <c r="D1357" s="637" t="s">
        <v>1421</v>
      </c>
      <c r="E1357" s="714" t="s">
        <v>755</v>
      </c>
      <c r="F1357" s="714"/>
      <c r="G1357" s="640" t="s">
        <v>714</v>
      </c>
      <c r="H1357" s="641">
        <v>1</v>
      </c>
      <c r="I1357" s="642">
        <v>27.55</v>
      </c>
      <c r="J1357" s="642">
        <v>27.55</v>
      </c>
    </row>
    <row r="1358" spans="1:10" ht="36" customHeight="1">
      <c r="A1358" s="637" t="s">
        <v>710</v>
      </c>
      <c r="B1358" s="638" t="s">
        <v>1424</v>
      </c>
      <c r="C1358" s="637" t="s">
        <v>23</v>
      </c>
      <c r="D1358" s="637" t="s">
        <v>1425</v>
      </c>
      <c r="E1358" s="714" t="s">
        <v>755</v>
      </c>
      <c r="F1358" s="714"/>
      <c r="G1358" s="640" t="s">
        <v>714</v>
      </c>
      <c r="H1358" s="641">
        <v>1</v>
      </c>
      <c r="I1358" s="642">
        <v>34.44</v>
      </c>
      <c r="J1358" s="642">
        <v>34.44</v>
      </c>
    </row>
    <row r="1359" spans="1:10" ht="36" customHeight="1">
      <c r="A1359" s="637" t="s">
        <v>710</v>
      </c>
      <c r="B1359" s="638" t="s">
        <v>1426</v>
      </c>
      <c r="C1359" s="637" t="s">
        <v>23</v>
      </c>
      <c r="D1359" s="637" t="s">
        <v>1427</v>
      </c>
      <c r="E1359" s="714" t="s">
        <v>755</v>
      </c>
      <c r="F1359" s="714"/>
      <c r="G1359" s="640" t="s">
        <v>714</v>
      </c>
      <c r="H1359" s="641">
        <v>1</v>
      </c>
      <c r="I1359" s="642">
        <v>44.48</v>
      </c>
      <c r="J1359" s="642">
        <v>44.48</v>
      </c>
    </row>
    <row r="1360" spans="1:10" ht="24" customHeight="1">
      <c r="A1360" s="637" t="s">
        <v>710</v>
      </c>
      <c r="B1360" s="638" t="s">
        <v>1422</v>
      </c>
      <c r="C1360" s="637" t="s">
        <v>23</v>
      </c>
      <c r="D1360" s="637" t="s">
        <v>1423</v>
      </c>
      <c r="E1360" s="714" t="s">
        <v>713</v>
      </c>
      <c r="F1360" s="714"/>
      <c r="G1360" s="640" t="s">
        <v>714</v>
      </c>
      <c r="H1360" s="641">
        <v>1</v>
      </c>
      <c r="I1360" s="642">
        <v>16.61</v>
      </c>
      <c r="J1360" s="642">
        <v>16.61</v>
      </c>
    </row>
    <row r="1361" spans="1:10" ht="25.5">
      <c r="A1361" s="643"/>
      <c r="B1361" s="643"/>
      <c r="C1361" s="643"/>
      <c r="D1361" s="643"/>
      <c r="E1361" s="643" t="s">
        <v>717</v>
      </c>
      <c r="F1361" s="644">
        <v>13.72</v>
      </c>
      <c r="G1361" s="643" t="s">
        <v>718</v>
      </c>
      <c r="H1361" s="644">
        <v>0</v>
      </c>
      <c r="I1361" s="643" t="s">
        <v>719</v>
      </c>
      <c r="J1361" s="644">
        <v>13.72</v>
      </c>
    </row>
    <row r="1362" spans="1:10" ht="15.75" thickBot="1">
      <c r="A1362" s="643"/>
      <c r="B1362" s="643"/>
      <c r="C1362" s="643"/>
      <c r="D1362" s="643"/>
      <c r="E1362" s="643" t="s">
        <v>720</v>
      </c>
      <c r="F1362" s="644">
        <v>37.75</v>
      </c>
      <c r="G1362" s="643"/>
      <c r="H1362" s="712" t="s">
        <v>721</v>
      </c>
      <c r="I1362" s="712"/>
      <c r="J1362" s="644">
        <v>164.56</v>
      </c>
    </row>
    <row r="1363" spans="1:10" ht="0.95" customHeight="1" thickTop="1">
      <c r="A1363" s="646"/>
      <c r="B1363" s="646"/>
      <c r="C1363" s="646"/>
      <c r="D1363" s="646"/>
      <c r="E1363" s="646"/>
      <c r="F1363" s="646"/>
      <c r="G1363" s="646"/>
      <c r="H1363" s="646"/>
      <c r="I1363" s="646"/>
      <c r="J1363" s="646"/>
    </row>
    <row r="1364" spans="1:10" ht="18" customHeight="1">
      <c r="A1364" s="628"/>
      <c r="B1364" s="629" t="s">
        <v>699</v>
      </c>
      <c r="C1364" s="628" t="s">
        <v>700</v>
      </c>
      <c r="D1364" s="628" t="s">
        <v>701</v>
      </c>
      <c r="E1364" s="713" t="s">
        <v>702</v>
      </c>
      <c r="F1364" s="713"/>
      <c r="G1364" s="630" t="s">
        <v>703</v>
      </c>
      <c r="H1364" s="629" t="s">
        <v>704</v>
      </c>
      <c r="I1364" s="629" t="s">
        <v>705</v>
      </c>
      <c r="J1364" s="629" t="s">
        <v>77</v>
      </c>
    </row>
    <row r="1365" spans="1:10" ht="36" customHeight="1">
      <c r="A1365" s="631" t="s">
        <v>706</v>
      </c>
      <c r="B1365" s="632" t="s">
        <v>1420</v>
      </c>
      <c r="C1365" s="631" t="s">
        <v>23</v>
      </c>
      <c r="D1365" s="631" t="s">
        <v>1421</v>
      </c>
      <c r="E1365" s="710" t="s">
        <v>755</v>
      </c>
      <c r="F1365" s="710"/>
      <c r="G1365" s="634" t="s">
        <v>714</v>
      </c>
      <c r="H1365" s="635">
        <v>1</v>
      </c>
      <c r="I1365" s="636">
        <v>27.55</v>
      </c>
      <c r="J1365" s="636">
        <v>27.55</v>
      </c>
    </row>
    <row r="1366" spans="1:10" ht="24" customHeight="1">
      <c r="A1366" s="647" t="s">
        <v>732</v>
      </c>
      <c r="B1366" s="648" t="s">
        <v>1428</v>
      </c>
      <c r="C1366" s="647" t="s">
        <v>23</v>
      </c>
      <c r="D1366" s="647" t="s">
        <v>1429</v>
      </c>
      <c r="E1366" s="711" t="s">
        <v>1084</v>
      </c>
      <c r="F1366" s="711"/>
      <c r="G1366" s="649" t="s">
        <v>265</v>
      </c>
      <c r="H1366" s="650">
        <v>5.5999999999999999E-5</v>
      </c>
      <c r="I1366" s="651">
        <v>492094.87</v>
      </c>
      <c r="J1366" s="651">
        <v>27.55</v>
      </c>
    </row>
    <row r="1367" spans="1:10" ht="25.5">
      <c r="A1367" s="643"/>
      <c r="B1367" s="643"/>
      <c r="C1367" s="643"/>
      <c r="D1367" s="643"/>
      <c r="E1367" s="643" t="s">
        <v>717</v>
      </c>
      <c r="F1367" s="644">
        <v>0</v>
      </c>
      <c r="G1367" s="643" t="s">
        <v>718</v>
      </c>
      <c r="H1367" s="644">
        <v>0</v>
      </c>
      <c r="I1367" s="643" t="s">
        <v>719</v>
      </c>
      <c r="J1367" s="644">
        <v>0</v>
      </c>
    </row>
    <row r="1368" spans="1:10" ht="15.75" thickBot="1">
      <c r="A1368" s="643"/>
      <c r="B1368" s="643"/>
      <c r="C1368" s="643"/>
      <c r="D1368" s="643"/>
      <c r="E1368" s="643" t="s">
        <v>720</v>
      </c>
      <c r="F1368" s="644">
        <v>8.1999999999999993</v>
      </c>
      <c r="G1368" s="643"/>
      <c r="H1368" s="712" t="s">
        <v>721</v>
      </c>
      <c r="I1368" s="712"/>
      <c r="J1368" s="644">
        <v>35.75</v>
      </c>
    </row>
    <row r="1369" spans="1:10" ht="0.95" customHeight="1" thickTop="1">
      <c r="A1369" s="646"/>
      <c r="B1369" s="646"/>
      <c r="C1369" s="646"/>
      <c r="D1369" s="646"/>
      <c r="E1369" s="646"/>
      <c r="F1369" s="646"/>
      <c r="G1369" s="646"/>
      <c r="H1369" s="646"/>
      <c r="I1369" s="646"/>
      <c r="J1369" s="646"/>
    </row>
    <row r="1370" spans="1:10" ht="18" customHeight="1">
      <c r="A1370" s="628"/>
      <c r="B1370" s="629" t="s">
        <v>699</v>
      </c>
      <c r="C1370" s="628" t="s">
        <v>700</v>
      </c>
      <c r="D1370" s="628" t="s">
        <v>701</v>
      </c>
      <c r="E1370" s="713" t="s">
        <v>702</v>
      </c>
      <c r="F1370" s="713"/>
      <c r="G1370" s="630" t="s">
        <v>703</v>
      </c>
      <c r="H1370" s="629" t="s">
        <v>704</v>
      </c>
      <c r="I1370" s="629" t="s">
        <v>705</v>
      </c>
      <c r="J1370" s="629" t="s">
        <v>77</v>
      </c>
    </row>
    <row r="1371" spans="1:10" ht="36" customHeight="1">
      <c r="A1371" s="631" t="s">
        <v>706</v>
      </c>
      <c r="B1371" s="632" t="s">
        <v>1418</v>
      </c>
      <c r="C1371" s="631" t="s">
        <v>23</v>
      </c>
      <c r="D1371" s="631" t="s">
        <v>1419</v>
      </c>
      <c r="E1371" s="710" t="s">
        <v>755</v>
      </c>
      <c r="F1371" s="710"/>
      <c r="G1371" s="634" t="s">
        <v>714</v>
      </c>
      <c r="H1371" s="635">
        <v>1</v>
      </c>
      <c r="I1371" s="636">
        <v>3.73</v>
      </c>
      <c r="J1371" s="636">
        <v>3.73</v>
      </c>
    </row>
    <row r="1372" spans="1:10" ht="24" customHeight="1">
      <c r="A1372" s="647" t="s">
        <v>732</v>
      </c>
      <c r="B1372" s="648" t="s">
        <v>1428</v>
      </c>
      <c r="C1372" s="647" t="s">
        <v>23</v>
      </c>
      <c r="D1372" s="647" t="s">
        <v>1429</v>
      </c>
      <c r="E1372" s="711" t="s">
        <v>1084</v>
      </c>
      <c r="F1372" s="711"/>
      <c r="G1372" s="649" t="s">
        <v>265</v>
      </c>
      <c r="H1372" s="650">
        <v>7.6000000000000001E-6</v>
      </c>
      <c r="I1372" s="651">
        <v>492094.87</v>
      </c>
      <c r="J1372" s="651">
        <v>3.73</v>
      </c>
    </row>
    <row r="1373" spans="1:10" ht="25.5">
      <c r="A1373" s="643"/>
      <c r="B1373" s="643"/>
      <c r="C1373" s="643"/>
      <c r="D1373" s="643"/>
      <c r="E1373" s="643" t="s">
        <v>717</v>
      </c>
      <c r="F1373" s="644">
        <v>0</v>
      </c>
      <c r="G1373" s="643" t="s">
        <v>718</v>
      </c>
      <c r="H1373" s="644">
        <v>0</v>
      </c>
      <c r="I1373" s="643" t="s">
        <v>719</v>
      </c>
      <c r="J1373" s="644">
        <v>0</v>
      </c>
    </row>
    <row r="1374" spans="1:10" ht="15.75" thickBot="1">
      <c r="A1374" s="643"/>
      <c r="B1374" s="643"/>
      <c r="C1374" s="643"/>
      <c r="D1374" s="643"/>
      <c r="E1374" s="643" t="s">
        <v>720</v>
      </c>
      <c r="F1374" s="644">
        <v>1.1100000000000001</v>
      </c>
      <c r="G1374" s="643"/>
      <c r="H1374" s="712" t="s">
        <v>721</v>
      </c>
      <c r="I1374" s="712"/>
      <c r="J1374" s="644">
        <v>4.84</v>
      </c>
    </row>
    <row r="1375" spans="1:10" ht="0.95" customHeight="1" thickTop="1">
      <c r="A1375" s="646"/>
      <c r="B1375" s="646"/>
      <c r="C1375" s="646"/>
      <c r="D1375" s="646"/>
      <c r="E1375" s="646"/>
      <c r="F1375" s="646"/>
      <c r="G1375" s="646"/>
      <c r="H1375" s="646"/>
      <c r="I1375" s="646"/>
      <c r="J1375" s="646"/>
    </row>
    <row r="1376" spans="1:10" ht="18" customHeight="1">
      <c r="A1376" s="628"/>
      <c r="B1376" s="629" t="s">
        <v>699</v>
      </c>
      <c r="C1376" s="628" t="s">
        <v>700</v>
      </c>
      <c r="D1376" s="628" t="s">
        <v>701</v>
      </c>
      <c r="E1376" s="713" t="s">
        <v>702</v>
      </c>
      <c r="F1376" s="713"/>
      <c r="G1376" s="630" t="s">
        <v>703</v>
      </c>
      <c r="H1376" s="629" t="s">
        <v>704</v>
      </c>
      <c r="I1376" s="629" t="s">
        <v>705</v>
      </c>
      <c r="J1376" s="629" t="s">
        <v>77</v>
      </c>
    </row>
    <row r="1377" spans="1:10" ht="36" customHeight="1">
      <c r="A1377" s="631" t="s">
        <v>706</v>
      </c>
      <c r="B1377" s="632" t="s">
        <v>1424</v>
      </c>
      <c r="C1377" s="631" t="s">
        <v>23</v>
      </c>
      <c r="D1377" s="631" t="s">
        <v>1425</v>
      </c>
      <c r="E1377" s="710" t="s">
        <v>755</v>
      </c>
      <c r="F1377" s="710"/>
      <c r="G1377" s="634" t="s">
        <v>714</v>
      </c>
      <c r="H1377" s="635">
        <v>1</v>
      </c>
      <c r="I1377" s="636">
        <v>34.44</v>
      </c>
      <c r="J1377" s="636">
        <v>34.44</v>
      </c>
    </row>
    <row r="1378" spans="1:10" ht="24" customHeight="1">
      <c r="A1378" s="647" t="s">
        <v>732</v>
      </c>
      <c r="B1378" s="648" t="s">
        <v>1428</v>
      </c>
      <c r="C1378" s="647" t="s">
        <v>23</v>
      </c>
      <c r="D1378" s="647" t="s">
        <v>1429</v>
      </c>
      <c r="E1378" s="711" t="s">
        <v>1084</v>
      </c>
      <c r="F1378" s="711"/>
      <c r="G1378" s="649" t="s">
        <v>265</v>
      </c>
      <c r="H1378" s="650">
        <v>6.9999999999999994E-5</v>
      </c>
      <c r="I1378" s="651">
        <v>492094.87</v>
      </c>
      <c r="J1378" s="651">
        <v>34.44</v>
      </c>
    </row>
    <row r="1379" spans="1:10" ht="25.5">
      <c r="A1379" s="643"/>
      <c r="B1379" s="643"/>
      <c r="C1379" s="643"/>
      <c r="D1379" s="643"/>
      <c r="E1379" s="643" t="s">
        <v>717</v>
      </c>
      <c r="F1379" s="644">
        <v>0</v>
      </c>
      <c r="G1379" s="643" t="s">
        <v>718</v>
      </c>
      <c r="H1379" s="644">
        <v>0</v>
      </c>
      <c r="I1379" s="643" t="s">
        <v>719</v>
      </c>
      <c r="J1379" s="644">
        <v>0</v>
      </c>
    </row>
    <row r="1380" spans="1:10" ht="15.75" thickBot="1">
      <c r="A1380" s="643"/>
      <c r="B1380" s="643"/>
      <c r="C1380" s="643"/>
      <c r="D1380" s="643"/>
      <c r="E1380" s="643" t="s">
        <v>720</v>
      </c>
      <c r="F1380" s="644">
        <v>10.25</v>
      </c>
      <c r="G1380" s="643"/>
      <c r="H1380" s="712" t="s">
        <v>721</v>
      </c>
      <c r="I1380" s="712"/>
      <c r="J1380" s="644">
        <v>44.69</v>
      </c>
    </row>
    <row r="1381" spans="1:10" ht="0.95" customHeight="1" thickTop="1">
      <c r="A1381" s="646"/>
      <c r="B1381" s="646"/>
      <c r="C1381" s="646"/>
      <c r="D1381" s="646"/>
      <c r="E1381" s="646"/>
      <c r="F1381" s="646"/>
      <c r="G1381" s="646"/>
      <c r="H1381" s="646"/>
      <c r="I1381" s="646"/>
      <c r="J1381" s="646"/>
    </row>
    <row r="1382" spans="1:10" ht="18" customHeight="1">
      <c r="A1382" s="628"/>
      <c r="B1382" s="629" t="s">
        <v>699</v>
      </c>
      <c r="C1382" s="628" t="s">
        <v>700</v>
      </c>
      <c r="D1382" s="628" t="s">
        <v>701</v>
      </c>
      <c r="E1382" s="713" t="s">
        <v>702</v>
      </c>
      <c r="F1382" s="713"/>
      <c r="G1382" s="630" t="s">
        <v>703</v>
      </c>
      <c r="H1382" s="629" t="s">
        <v>704</v>
      </c>
      <c r="I1382" s="629" t="s">
        <v>705</v>
      </c>
      <c r="J1382" s="629" t="s">
        <v>77</v>
      </c>
    </row>
    <row r="1383" spans="1:10" ht="36" customHeight="1">
      <c r="A1383" s="631" t="s">
        <v>706</v>
      </c>
      <c r="B1383" s="632" t="s">
        <v>1426</v>
      </c>
      <c r="C1383" s="631" t="s">
        <v>23</v>
      </c>
      <c r="D1383" s="631" t="s">
        <v>1427</v>
      </c>
      <c r="E1383" s="710" t="s">
        <v>755</v>
      </c>
      <c r="F1383" s="710"/>
      <c r="G1383" s="634" t="s">
        <v>714</v>
      </c>
      <c r="H1383" s="635">
        <v>1</v>
      </c>
      <c r="I1383" s="636">
        <v>44.48</v>
      </c>
      <c r="J1383" s="636">
        <v>44.48</v>
      </c>
    </row>
    <row r="1384" spans="1:10" ht="24" customHeight="1">
      <c r="A1384" s="647" t="s">
        <v>732</v>
      </c>
      <c r="B1384" s="648" t="s">
        <v>1226</v>
      </c>
      <c r="C1384" s="647" t="s">
        <v>23</v>
      </c>
      <c r="D1384" s="647" t="s">
        <v>1227</v>
      </c>
      <c r="E1384" s="711" t="s">
        <v>735</v>
      </c>
      <c r="F1384" s="711"/>
      <c r="G1384" s="649" t="s">
        <v>1030</v>
      </c>
      <c r="H1384" s="650">
        <v>10.77</v>
      </c>
      <c r="I1384" s="651">
        <v>4.13</v>
      </c>
      <c r="J1384" s="651">
        <v>44.48</v>
      </c>
    </row>
    <row r="1385" spans="1:10" ht="25.5">
      <c r="A1385" s="643"/>
      <c r="B1385" s="643"/>
      <c r="C1385" s="643"/>
      <c r="D1385" s="643"/>
      <c r="E1385" s="643" t="s">
        <v>717</v>
      </c>
      <c r="F1385" s="644">
        <v>0</v>
      </c>
      <c r="G1385" s="643" t="s">
        <v>718</v>
      </c>
      <c r="H1385" s="644">
        <v>0</v>
      </c>
      <c r="I1385" s="643" t="s">
        <v>719</v>
      </c>
      <c r="J1385" s="644">
        <v>0</v>
      </c>
    </row>
    <row r="1386" spans="1:10" ht="15.75" thickBot="1">
      <c r="A1386" s="643"/>
      <c r="B1386" s="643"/>
      <c r="C1386" s="643"/>
      <c r="D1386" s="643"/>
      <c r="E1386" s="643" t="s">
        <v>720</v>
      </c>
      <c r="F1386" s="644">
        <v>13.24</v>
      </c>
      <c r="G1386" s="643"/>
      <c r="H1386" s="712" t="s">
        <v>721</v>
      </c>
      <c r="I1386" s="712"/>
      <c r="J1386" s="644">
        <v>57.72</v>
      </c>
    </row>
    <row r="1387" spans="1:10" ht="0.95" customHeight="1" thickTop="1">
      <c r="A1387" s="646"/>
      <c r="B1387" s="646"/>
      <c r="C1387" s="646"/>
      <c r="D1387" s="646"/>
      <c r="E1387" s="646"/>
      <c r="F1387" s="646"/>
      <c r="G1387" s="646"/>
      <c r="H1387" s="646"/>
      <c r="I1387" s="646"/>
      <c r="J1387" s="646"/>
    </row>
    <row r="1388" spans="1:10" ht="18" customHeight="1">
      <c r="A1388" s="628"/>
      <c r="B1388" s="629" t="s">
        <v>699</v>
      </c>
      <c r="C1388" s="628" t="s">
        <v>700</v>
      </c>
      <c r="D1388" s="628" t="s">
        <v>701</v>
      </c>
      <c r="E1388" s="713" t="s">
        <v>702</v>
      </c>
      <c r="F1388" s="713"/>
      <c r="G1388" s="630" t="s">
        <v>703</v>
      </c>
      <c r="H1388" s="629" t="s">
        <v>704</v>
      </c>
      <c r="I1388" s="629" t="s">
        <v>705</v>
      </c>
      <c r="J1388" s="629" t="s">
        <v>77</v>
      </c>
    </row>
    <row r="1389" spans="1:10" ht="24" customHeight="1">
      <c r="A1389" s="631" t="s">
        <v>706</v>
      </c>
      <c r="B1389" s="632" t="s">
        <v>963</v>
      </c>
      <c r="C1389" s="631" t="s">
        <v>23</v>
      </c>
      <c r="D1389" s="631" t="s">
        <v>964</v>
      </c>
      <c r="E1389" s="710" t="s">
        <v>806</v>
      </c>
      <c r="F1389" s="710"/>
      <c r="G1389" s="634" t="s">
        <v>3</v>
      </c>
      <c r="H1389" s="635">
        <v>1</v>
      </c>
      <c r="I1389" s="636">
        <v>55.14</v>
      </c>
      <c r="J1389" s="636">
        <v>55.14</v>
      </c>
    </row>
    <row r="1390" spans="1:10" ht="24" customHeight="1">
      <c r="A1390" s="637" t="s">
        <v>710</v>
      </c>
      <c r="B1390" s="638" t="s">
        <v>727</v>
      </c>
      <c r="C1390" s="637" t="s">
        <v>23</v>
      </c>
      <c r="D1390" s="637" t="s">
        <v>728</v>
      </c>
      <c r="E1390" s="714" t="s">
        <v>713</v>
      </c>
      <c r="F1390" s="714"/>
      <c r="G1390" s="640" t="s">
        <v>714</v>
      </c>
      <c r="H1390" s="641">
        <v>3.956</v>
      </c>
      <c r="I1390" s="642">
        <v>13.94</v>
      </c>
      <c r="J1390" s="642">
        <v>55.14</v>
      </c>
    </row>
    <row r="1391" spans="1:10" ht="25.5">
      <c r="A1391" s="643"/>
      <c r="B1391" s="643"/>
      <c r="C1391" s="643"/>
      <c r="D1391" s="643"/>
      <c r="E1391" s="643" t="s">
        <v>717</v>
      </c>
      <c r="F1391" s="644">
        <v>40.619999999999997</v>
      </c>
      <c r="G1391" s="643" t="s">
        <v>718</v>
      </c>
      <c r="H1391" s="644">
        <v>0</v>
      </c>
      <c r="I1391" s="643" t="s">
        <v>719</v>
      </c>
      <c r="J1391" s="644">
        <v>40.619999999999997</v>
      </c>
    </row>
    <row r="1392" spans="1:10" ht="15.75" thickBot="1">
      <c r="A1392" s="643"/>
      <c r="B1392" s="643"/>
      <c r="C1392" s="643"/>
      <c r="D1392" s="643"/>
      <c r="E1392" s="643" t="s">
        <v>720</v>
      </c>
      <c r="F1392" s="644">
        <v>16.41</v>
      </c>
      <c r="G1392" s="643"/>
      <c r="H1392" s="712" t="s">
        <v>721</v>
      </c>
      <c r="I1392" s="712"/>
      <c r="J1392" s="644">
        <v>71.55</v>
      </c>
    </row>
    <row r="1393" spans="1:10" ht="0.95" customHeight="1" thickTop="1">
      <c r="A1393" s="646"/>
      <c r="B1393" s="646"/>
      <c r="C1393" s="646"/>
      <c r="D1393" s="646"/>
      <c r="E1393" s="646"/>
      <c r="F1393" s="646"/>
      <c r="G1393" s="646"/>
      <c r="H1393" s="646"/>
      <c r="I1393" s="646"/>
      <c r="J1393" s="646"/>
    </row>
    <row r="1394" spans="1:10" ht="18" customHeight="1">
      <c r="A1394" s="628"/>
      <c r="B1394" s="629" t="s">
        <v>699</v>
      </c>
      <c r="C1394" s="628" t="s">
        <v>700</v>
      </c>
      <c r="D1394" s="628" t="s">
        <v>701</v>
      </c>
      <c r="E1394" s="713" t="s">
        <v>702</v>
      </c>
      <c r="F1394" s="713"/>
      <c r="G1394" s="630" t="s">
        <v>703</v>
      </c>
      <c r="H1394" s="629" t="s">
        <v>704</v>
      </c>
      <c r="I1394" s="629" t="s">
        <v>705</v>
      </c>
      <c r="J1394" s="629" t="s">
        <v>77</v>
      </c>
    </row>
    <row r="1395" spans="1:10" ht="60" customHeight="1">
      <c r="A1395" s="631" t="s">
        <v>706</v>
      </c>
      <c r="B1395" s="632" t="s">
        <v>837</v>
      </c>
      <c r="C1395" s="631" t="s">
        <v>23</v>
      </c>
      <c r="D1395" s="631" t="s">
        <v>838</v>
      </c>
      <c r="E1395" s="710" t="s">
        <v>755</v>
      </c>
      <c r="F1395" s="710"/>
      <c r="G1395" s="634" t="s">
        <v>776</v>
      </c>
      <c r="H1395" s="635">
        <v>1</v>
      </c>
      <c r="I1395" s="636">
        <v>34.82</v>
      </c>
      <c r="J1395" s="636">
        <v>34.82</v>
      </c>
    </row>
    <row r="1396" spans="1:10" ht="60" customHeight="1">
      <c r="A1396" s="637" t="s">
        <v>710</v>
      </c>
      <c r="B1396" s="638" t="s">
        <v>1430</v>
      </c>
      <c r="C1396" s="637" t="s">
        <v>23</v>
      </c>
      <c r="D1396" s="637" t="s">
        <v>1431</v>
      </c>
      <c r="E1396" s="714" t="s">
        <v>755</v>
      </c>
      <c r="F1396" s="714"/>
      <c r="G1396" s="640" t="s">
        <v>714</v>
      </c>
      <c r="H1396" s="641">
        <v>1</v>
      </c>
      <c r="I1396" s="642">
        <v>3.48</v>
      </c>
      <c r="J1396" s="642">
        <v>3.48</v>
      </c>
    </row>
    <row r="1397" spans="1:10" ht="60" customHeight="1">
      <c r="A1397" s="637" t="s">
        <v>710</v>
      </c>
      <c r="B1397" s="638" t="s">
        <v>1432</v>
      </c>
      <c r="C1397" s="637" t="s">
        <v>23</v>
      </c>
      <c r="D1397" s="637" t="s">
        <v>1433</v>
      </c>
      <c r="E1397" s="714" t="s">
        <v>755</v>
      </c>
      <c r="F1397" s="714"/>
      <c r="G1397" s="640" t="s">
        <v>714</v>
      </c>
      <c r="H1397" s="641">
        <v>1</v>
      </c>
      <c r="I1397" s="642">
        <v>16.14</v>
      </c>
      <c r="J1397" s="642">
        <v>16.14</v>
      </c>
    </row>
    <row r="1398" spans="1:10" ht="60" customHeight="1">
      <c r="A1398" s="637" t="s">
        <v>710</v>
      </c>
      <c r="B1398" s="638" t="s">
        <v>1434</v>
      </c>
      <c r="C1398" s="637" t="s">
        <v>23</v>
      </c>
      <c r="D1398" s="637" t="s">
        <v>1435</v>
      </c>
      <c r="E1398" s="714" t="s">
        <v>755</v>
      </c>
      <c r="F1398" s="714"/>
      <c r="G1398" s="640" t="s">
        <v>714</v>
      </c>
      <c r="H1398" s="641">
        <v>1</v>
      </c>
      <c r="I1398" s="642">
        <v>1.1000000000000001</v>
      </c>
      <c r="J1398" s="642">
        <v>1.1000000000000001</v>
      </c>
    </row>
    <row r="1399" spans="1:10" ht="24" customHeight="1">
      <c r="A1399" s="637" t="s">
        <v>710</v>
      </c>
      <c r="B1399" s="638" t="s">
        <v>1264</v>
      </c>
      <c r="C1399" s="637" t="s">
        <v>23</v>
      </c>
      <c r="D1399" s="637" t="s">
        <v>1265</v>
      </c>
      <c r="E1399" s="714" t="s">
        <v>713</v>
      </c>
      <c r="F1399" s="714"/>
      <c r="G1399" s="640" t="s">
        <v>714</v>
      </c>
      <c r="H1399" s="641">
        <v>1</v>
      </c>
      <c r="I1399" s="642">
        <v>14.1</v>
      </c>
      <c r="J1399" s="642">
        <v>14.1</v>
      </c>
    </row>
    <row r="1400" spans="1:10" ht="25.5">
      <c r="A1400" s="643"/>
      <c r="B1400" s="643"/>
      <c r="C1400" s="643"/>
      <c r="D1400" s="643"/>
      <c r="E1400" s="643" t="s">
        <v>717</v>
      </c>
      <c r="F1400" s="644">
        <v>11.21</v>
      </c>
      <c r="G1400" s="643" t="s">
        <v>718</v>
      </c>
      <c r="H1400" s="644">
        <v>0</v>
      </c>
      <c r="I1400" s="643" t="s">
        <v>719</v>
      </c>
      <c r="J1400" s="644">
        <v>11.21</v>
      </c>
    </row>
    <row r="1401" spans="1:10" ht="15.75" thickBot="1">
      <c r="A1401" s="643"/>
      <c r="B1401" s="643"/>
      <c r="C1401" s="643"/>
      <c r="D1401" s="643"/>
      <c r="E1401" s="643" t="s">
        <v>720</v>
      </c>
      <c r="F1401" s="644">
        <v>10.36</v>
      </c>
      <c r="G1401" s="643"/>
      <c r="H1401" s="712" t="s">
        <v>721</v>
      </c>
      <c r="I1401" s="712"/>
      <c r="J1401" s="644">
        <v>45.18</v>
      </c>
    </row>
    <row r="1402" spans="1:10" ht="0.95" customHeight="1" thickTop="1">
      <c r="A1402" s="646"/>
      <c r="B1402" s="646"/>
      <c r="C1402" s="646"/>
      <c r="D1402" s="646"/>
      <c r="E1402" s="646"/>
      <c r="F1402" s="646"/>
      <c r="G1402" s="646"/>
      <c r="H1402" s="646"/>
      <c r="I1402" s="646"/>
      <c r="J1402" s="646"/>
    </row>
    <row r="1403" spans="1:10" ht="18" customHeight="1">
      <c r="A1403" s="628"/>
      <c r="B1403" s="629" t="s">
        <v>699</v>
      </c>
      <c r="C1403" s="628" t="s">
        <v>700</v>
      </c>
      <c r="D1403" s="628" t="s">
        <v>701</v>
      </c>
      <c r="E1403" s="713" t="s">
        <v>702</v>
      </c>
      <c r="F1403" s="713"/>
      <c r="G1403" s="630" t="s">
        <v>703</v>
      </c>
      <c r="H1403" s="629" t="s">
        <v>704</v>
      </c>
      <c r="I1403" s="629" t="s">
        <v>705</v>
      </c>
      <c r="J1403" s="629" t="s">
        <v>77</v>
      </c>
    </row>
    <row r="1404" spans="1:10" ht="60" customHeight="1">
      <c r="A1404" s="631" t="s">
        <v>706</v>
      </c>
      <c r="B1404" s="632" t="s">
        <v>770</v>
      </c>
      <c r="C1404" s="631" t="s">
        <v>23</v>
      </c>
      <c r="D1404" s="631" t="s">
        <v>771</v>
      </c>
      <c r="E1404" s="710" t="s">
        <v>755</v>
      </c>
      <c r="F1404" s="710"/>
      <c r="G1404" s="634" t="s">
        <v>367</v>
      </c>
      <c r="H1404" s="635">
        <v>1</v>
      </c>
      <c r="I1404" s="636">
        <v>195.56</v>
      </c>
      <c r="J1404" s="636">
        <v>195.56</v>
      </c>
    </row>
    <row r="1405" spans="1:10" ht="60" customHeight="1">
      <c r="A1405" s="637" t="s">
        <v>710</v>
      </c>
      <c r="B1405" s="638" t="s">
        <v>1436</v>
      </c>
      <c r="C1405" s="637" t="s">
        <v>23</v>
      </c>
      <c r="D1405" s="637" t="s">
        <v>1437</v>
      </c>
      <c r="E1405" s="714" t="s">
        <v>755</v>
      </c>
      <c r="F1405" s="714"/>
      <c r="G1405" s="640" t="s">
        <v>714</v>
      </c>
      <c r="H1405" s="641">
        <v>1</v>
      </c>
      <c r="I1405" s="642">
        <v>12.6</v>
      </c>
      <c r="J1405" s="642">
        <v>12.6</v>
      </c>
    </row>
    <row r="1406" spans="1:10" ht="60" customHeight="1">
      <c r="A1406" s="637" t="s">
        <v>710</v>
      </c>
      <c r="B1406" s="638" t="s">
        <v>1432</v>
      </c>
      <c r="C1406" s="637" t="s">
        <v>23</v>
      </c>
      <c r="D1406" s="637" t="s">
        <v>1433</v>
      </c>
      <c r="E1406" s="714" t="s">
        <v>755</v>
      </c>
      <c r="F1406" s="714"/>
      <c r="G1406" s="640" t="s">
        <v>714</v>
      </c>
      <c r="H1406" s="641">
        <v>1</v>
      </c>
      <c r="I1406" s="642">
        <v>16.14</v>
      </c>
      <c r="J1406" s="642">
        <v>16.14</v>
      </c>
    </row>
    <row r="1407" spans="1:10" ht="60" customHeight="1">
      <c r="A1407" s="637" t="s">
        <v>710</v>
      </c>
      <c r="B1407" s="638" t="s">
        <v>1430</v>
      </c>
      <c r="C1407" s="637" t="s">
        <v>23</v>
      </c>
      <c r="D1407" s="637" t="s">
        <v>1431</v>
      </c>
      <c r="E1407" s="714" t="s">
        <v>755</v>
      </c>
      <c r="F1407" s="714"/>
      <c r="G1407" s="640" t="s">
        <v>714</v>
      </c>
      <c r="H1407" s="641">
        <v>1</v>
      </c>
      <c r="I1407" s="642">
        <v>3.48</v>
      </c>
      <c r="J1407" s="642">
        <v>3.48</v>
      </c>
    </row>
    <row r="1408" spans="1:10" ht="60" customHeight="1">
      <c r="A1408" s="637" t="s">
        <v>710</v>
      </c>
      <c r="B1408" s="638" t="s">
        <v>1434</v>
      </c>
      <c r="C1408" s="637" t="s">
        <v>23</v>
      </c>
      <c r="D1408" s="637" t="s">
        <v>1435</v>
      </c>
      <c r="E1408" s="714" t="s">
        <v>755</v>
      </c>
      <c r="F1408" s="714"/>
      <c r="G1408" s="640" t="s">
        <v>714</v>
      </c>
      <c r="H1408" s="641">
        <v>1</v>
      </c>
      <c r="I1408" s="642">
        <v>1.1000000000000001</v>
      </c>
      <c r="J1408" s="642">
        <v>1.1000000000000001</v>
      </c>
    </row>
    <row r="1409" spans="1:10" ht="60" customHeight="1">
      <c r="A1409" s="637" t="s">
        <v>710</v>
      </c>
      <c r="B1409" s="638" t="s">
        <v>1438</v>
      </c>
      <c r="C1409" s="637" t="s">
        <v>23</v>
      </c>
      <c r="D1409" s="637" t="s">
        <v>1439</v>
      </c>
      <c r="E1409" s="714" t="s">
        <v>755</v>
      </c>
      <c r="F1409" s="714"/>
      <c r="G1409" s="640" t="s">
        <v>714</v>
      </c>
      <c r="H1409" s="641">
        <v>1</v>
      </c>
      <c r="I1409" s="642">
        <v>148.13999999999999</v>
      </c>
      <c r="J1409" s="642">
        <v>148.13999999999999</v>
      </c>
    </row>
    <row r="1410" spans="1:10" ht="24" customHeight="1">
      <c r="A1410" s="637" t="s">
        <v>710</v>
      </c>
      <c r="B1410" s="638" t="s">
        <v>1264</v>
      </c>
      <c r="C1410" s="637" t="s">
        <v>23</v>
      </c>
      <c r="D1410" s="637" t="s">
        <v>1265</v>
      </c>
      <c r="E1410" s="714" t="s">
        <v>713</v>
      </c>
      <c r="F1410" s="714"/>
      <c r="G1410" s="640" t="s">
        <v>714</v>
      </c>
      <c r="H1410" s="641">
        <v>1</v>
      </c>
      <c r="I1410" s="642">
        <v>14.1</v>
      </c>
      <c r="J1410" s="642">
        <v>14.1</v>
      </c>
    </row>
    <row r="1411" spans="1:10" ht="25.5">
      <c r="A1411" s="643"/>
      <c r="B1411" s="643"/>
      <c r="C1411" s="643"/>
      <c r="D1411" s="643"/>
      <c r="E1411" s="643" t="s">
        <v>717</v>
      </c>
      <c r="F1411" s="644">
        <v>11.21</v>
      </c>
      <c r="G1411" s="643" t="s">
        <v>718</v>
      </c>
      <c r="H1411" s="644">
        <v>0</v>
      </c>
      <c r="I1411" s="643" t="s">
        <v>719</v>
      </c>
      <c r="J1411" s="644">
        <v>11.21</v>
      </c>
    </row>
    <row r="1412" spans="1:10" ht="15.75" thickBot="1">
      <c r="A1412" s="643"/>
      <c r="B1412" s="643"/>
      <c r="C1412" s="643"/>
      <c r="D1412" s="643"/>
      <c r="E1412" s="643" t="s">
        <v>720</v>
      </c>
      <c r="F1412" s="644">
        <v>58.21</v>
      </c>
      <c r="G1412" s="643"/>
      <c r="H1412" s="712" t="s">
        <v>721</v>
      </c>
      <c r="I1412" s="712"/>
      <c r="J1412" s="644">
        <v>253.77</v>
      </c>
    </row>
    <row r="1413" spans="1:10" ht="0.95" customHeight="1" thickTop="1">
      <c r="A1413" s="646"/>
      <c r="B1413" s="646"/>
      <c r="C1413" s="646"/>
      <c r="D1413" s="646"/>
      <c r="E1413" s="646"/>
      <c r="F1413" s="646"/>
      <c r="G1413" s="646"/>
      <c r="H1413" s="646"/>
      <c r="I1413" s="646"/>
      <c r="J1413" s="646"/>
    </row>
    <row r="1414" spans="1:10" ht="18" customHeight="1">
      <c r="A1414" s="628"/>
      <c r="B1414" s="629" t="s">
        <v>699</v>
      </c>
      <c r="C1414" s="628" t="s">
        <v>700</v>
      </c>
      <c r="D1414" s="628" t="s">
        <v>701</v>
      </c>
      <c r="E1414" s="713" t="s">
        <v>702</v>
      </c>
      <c r="F1414" s="713"/>
      <c r="G1414" s="630" t="s">
        <v>703</v>
      </c>
      <c r="H1414" s="629" t="s">
        <v>704</v>
      </c>
      <c r="I1414" s="629" t="s">
        <v>705</v>
      </c>
      <c r="J1414" s="629" t="s">
        <v>77</v>
      </c>
    </row>
    <row r="1415" spans="1:10" ht="60" customHeight="1">
      <c r="A1415" s="631" t="s">
        <v>706</v>
      </c>
      <c r="B1415" s="632" t="s">
        <v>1432</v>
      </c>
      <c r="C1415" s="631" t="s">
        <v>23</v>
      </c>
      <c r="D1415" s="631" t="s">
        <v>1433</v>
      </c>
      <c r="E1415" s="710" t="s">
        <v>755</v>
      </c>
      <c r="F1415" s="710"/>
      <c r="G1415" s="634" t="s">
        <v>714</v>
      </c>
      <c r="H1415" s="635">
        <v>1</v>
      </c>
      <c r="I1415" s="636">
        <v>16.14</v>
      </c>
      <c r="J1415" s="636">
        <v>16.14</v>
      </c>
    </row>
    <row r="1416" spans="1:10" ht="48" customHeight="1">
      <c r="A1416" s="647" t="s">
        <v>732</v>
      </c>
      <c r="B1416" s="648" t="s">
        <v>1440</v>
      </c>
      <c r="C1416" s="647" t="s">
        <v>23</v>
      </c>
      <c r="D1416" s="647" t="s">
        <v>1441</v>
      </c>
      <c r="E1416" s="711" t="s">
        <v>1084</v>
      </c>
      <c r="F1416" s="711"/>
      <c r="G1416" s="649" t="s">
        <v>265</v>
      </c>
      <c r="H1416" s="650">
        <v>3.3300000000000003E-5</v>
      </c>
      <c r="I1416" s="651">
        <v>307338.59999999998</v>
      </c>
      <c r="J1416" s="651">
        <v>10.23</v>
      </c>
    </row>
    <row r="1417" spans="1:10" ht="48" customHeight="1">
      <c r="A1417" s="647" t="s">
        <v>732</v>
      </c>
      <c r="B1417" s="648" t="s">
        <v>1442</v>
      </c>
      <c r="C1417" s="647" t="s">
        <v>23</v>
      </c>
      <c r="D1417" s="647" t="s">
        <v>1443</v>
      </c>
      <c r="E1417" s="711" t="s">
        <v>1084</v>
      </c>
      <c r="F1417" s="711"/>
      <c r="G1417" s="649" t="s">
        <v>265</v>
      </c>
      <c r="H1417" s="650">
        <v>3.3300000000000003E-5</v>
      </c>
      <c r="I1417" s="651">
        <v>177679.85</v>
      </c>
      <c r="J1417" s="651">
        <v>5.91</v>
      </c>
    </row>
    <row r="1418" spans="1:10" ht="25.5">
      <c r="A1418" s="643"/>
      <c r="B1418" s="643"/>
      <c r="C1418" s="643"/>
      <c r="D1418" s="643"/>
      <c r="E1418" s="643" t="s">
        <v>717</v>
      </c>
      <c r="F1418" s="644">
        <v>0</v>
      </c>
      <c r="G1418" s="643" t="s">
        <v>718</v>
      </c>
      <c r="H1418" s="644">
        <v>0</v>
      </c>
      <c r="I1418" s="643" t="s">
        <v>719</v>
      </c>
      <c r="J1418" s="644">
        <v>0</v>
      </c>
    </row>
    <row r="1419" spans="1:10" ht="15.75" thickBot="1">
      <c r="A1419" s="643"/>
      <c r="B1419" s="643"/>
      <c r="C1419" s="643"/>
      <c r="D1419" s="643"/>
      <c r="E1419" s="643" t="s">
        <v>720</v>
      </c>
      <c r="F1419" s="644">
        <v>4.8</v>
      </c>
      <c r="G1419" s="643"/>
      <c r="H1419" s="712" t="s">
        <v>721</v>
      </c>
      <c r="I1419" s="712"/>
      <c r="J1419" s="644">
        <v>20.94</v>
      </c>
    </row>
    <row r="1420" spans="1:10" ht="0.95" customHeight="1" thickTop="1">
      <c r="A1420" s="646"/>
      <c r="B1420" s="646"/>
      <c r="C1420" s="646"/>
      <c r="D1420" s="646"/>
      <c r="E1420" s="646"/>
      <c r="F1420" s="646"/>
      <c r="G1420" s="646"/>
      <c r="H1420" s="646"/>
      <c r="I1420" s="646"/>
      <c r="J1420" s="646"/>
    </row>
    <row r="1421" spans="1:10" ht="18" customHeight="1">
      <c r="A1421" s="628"/>
      <c r="B1421" s="629" t="s">
        <v>699</v>
      </c>
      <c r="C1421" s="628" t="s">
        <v>700</v>
      </c>
      <c r="D1421" s="628" t="s">
        <v>701</v>
      </c>
      <c r="E1421" s="713" t="s">
        <v>702</v>
      </c>
      <c r="F1421" s="713"/>
      <c r="G1421" s="630" t="s">
        <v>703</v>
      </c>
      <c r="H1421" s="629" t="s">
        <v>704</v>
      </c>
      <c r="I1421" s="629" t="s">
        <v>705</v>
      </c>
      <c r="J1421" s="629" t="s">
        <v>77</v>
      </c>
    </row>
    <row r="1422" spans="1:10" ht="60" customHeight="1">
      <c r="A1422" s="631" t="s">
        <v>706</v>
      </c>
      <c r="B1422" s="632" t="s">
        <v>1434</v>
      </c>
      <c r="C1422" s="631" t="s">
        <v>23</v>
      </c>
      <c r="D1422" s="631" t="s">
        <v>1435</v>
      </c>
      <c r="E1422" s="710" t="s">
        <v>755</v>
      </c>
      <c r="F1422" s="710"/>
      <c r="G1422" s="634" t="s">
        <v>714</v>
      </c>
      <c r="H1422" s="635">
        <v>1</v>
      </c>
      <c r="I1422" s="636">
        <v>1.1000000000000001</v>
      </c>
      <c r="J1422" s="636">
        <v>1.1000000000000001</v>
      </c>
    </row>
    <row r="1423" spans="1:10" ht="48" customHeight="1">
      <c r="A1423" s="647" t="s">
        <v>732</v>
      </c>
      <c r="B1423" s="648" t="s">
        <v>1440</v>
      </c>
      <c r="C1423" s="647" t="s">
        <v>23</v>
      </c>
      <c r="D1423" s="647" t="s">
        <v>1441</v>
      </c>
      <c r="E1423" s="711" t="s">
        <v>1084</v>
      </c>
      <c r="F1423" s="711"/>
      <c r="G1423" s="649" t="s">
        <v>265</v>
      </c>
      <c r="H1423" s="650">
        <v>2.3E-6</v>
      </c>
      <c r="I1423" s="651">
        <v>307338.59999999998</v>
      </c>
      <c r="J1423" s="651">
        <v>0.7</v>
      </c>
    </row>
    <row r="1424" spans="1:10" ht="48" customHeight="1">
      <c r="A1424" s="647" t="s">
        <v>732</v>
      </c>
      <c r="B1424" s="648" t="s">
        <v>1442</v>
      </c>
      <c r="C1424" s="647" t="s">
        <v>23</v>
      </c>
      <c r="D1424" s="647" t="s">
        <v>1443</v>
      </c>
      <c r="E1424" s="711" t="s">
        <v>1084</v>
      </c>
      <c r="F1424" s="711"/>
      <c r="G1424" s="649" t="s">
        <v>265</v>
      </c>
      <c r="H1424" s="650">
        <v>2.3E-6</v>
      </c>
      <c r="I1424" s="651">
        <v>177679.85</v>
      </c>
      <c r="J1424" s="651">
        <v>0.4</v>
      </c>
    </row>
    <row r="1425" spans="1:10" ht="25.5">
      <c r="A1425" s="643"/>
      <c r="B1425" s="643"/>
      <c r="C1425" s="643"/>
      <c r="D1425" s="643"/>
      <c r="E1425" s="643" t="s">
        <v>717</v>
      </c>
      <c r="F1425" s="644">
        <v>0</v>
      </c>
      <c r="G1425" s="643" t="s">
        <v>718</v>
      </c>
      <c r="H1425" s="644">
        <v>0</v>
      </c>
      <c r="I1425" s="643" t="s">
        <v>719</v>
      </c>
      <c r="J1425" s="644">
        <v>0</v>
      </c>
    </row>
    <row r="1426" spans="1:10" ht="15.75" thickBot="1">
      <c r="A1426" s="643"/>
      <c r="B1426" s="643"/>
      <c r="C1426" s="643"/>
      <c r="D1426" s="643"/>
      <c r="E1426" s="643" t="s">
        <v>720</v>
      </c>
      <c r="F1426" s="644">
        <v>0.32</v>
      </c>
      <c r="G1426" s="643"/>
      <c r="H1426" s="712" t="s">
        <v>721</v>
      </c>
      <c r="I1426" s="712"/>
      <c r="J1426" s="644">
        <v>1.42</v>
      </c>
    </row>
    <row r="1427" spans="1:10" ht="0.95" customHeight="1" thickTop="1">
      <c r="A1427" s="646"/>
      <c r="B1427" s="646"/>
      <c r="C1427" s="646"/>
      <c r="D1427" s="646"/>
      <c r="E1427" s="646"/>
      <c r="F1427" s="646"/>
      <c r="G1427" s="646"/>
      <c r="H1427" s="646"/>
      <c r="I1427" s="646"/>
      <c r="J1427" s="646"/>
    </row>
    <row r="1428" spans="1:10" ht="18" customHeight="1">
      <c r="A1428" s="628"/>
      <c r="B1428" s="629" t="s">
        <v>699</v>
      </c>
      <c r="C1428" s="628" t="s">
        <v>700</v>
      </c>
      <c r="D1428" s="628" t="s">
        <v>701</v>
      </c>
      <c r="E1428" s="713" t="s">
        <v>702</v>
      </c>
      <c r="F1428" s="713"/>
      <c r="G1428" s="630" t="s">
        <v>703</v>
      </c>
      <c r="H1428" s="629" t="s">
        <v>704</v>
      </c>
      <c r="I1428" s="629" t="s">
        <v>705</v>
      </c>
      <c r="J1428" s="629" t="s">
        <v>77</v>
      </c>
    </row>
    <row r="1429" spans="1:10" ht="60" customHeight="1">
      <c r="A1429" s="631" t="s">
        <v>706</v>
      </c>
      <c r="B1429" s="632" t="s">
        <v>1430</v>
      </c>
      <c r="C1429" s="631" t="s">
        <v>23</v>
      </c>
      <c r="D1429" s="631" t="s">
        <v>1431</v>
      </c>
      <c r="E1429" s="710" t="s">
        <v>755</v>
      </c>
      <c r="F1429" s="710"/>
      <c r="G1429" s="634" t="s">
        <v>714</v>
      </c>
      <c r="H1429" s="635">
        <v>1</v>
      </c>
      <c r="I1429" s="636">
        <v>3.48</v>
      </c>
      <c r="J1429" s="636">
        <v>3.48</v>
      </c>
    </row>
    <row r="1430" spans="1:10" ht="48" customHeight="1">
      <c r="A1430" s="647" t="s">
        <v>732</v>
      </c>
      <c r="B1430" s="648" t="s">
        <v>1440</v>
      </c>
      <c r="C1430" s="647" t="s">
        <v>23</v>
      </c>
      <c r="D1430" s="647" t="s">
        <v>1441</v>
      </c>
      <c r="E1430" s="711" t="s">
        <v>1084</v>
      </c>
      <c r="F1430" s="711"/>
      <c r="G1430" s="649" t="s">
        <v>265</v>
      </c>
      <c r="H1430" s="650">
        <v>7.1999999999999997E-6</v>
      </c>
      <c r="I1430" s="651">
        <v>307338.59999999998</v>
      </c>
      <c r="J1430" s="651">
        <v>2.21</v>
      </c>
    </row>
    <row r="1431" spans="1:10" ht="48" customHeight="1">
      <c r="A1431" s="647" t="s">
        <v>732</v>
      </c>
      <c r="B1431" s="648" t="s">
        <v>1442</v>
      </c>
      <c r="C1431" s="647" t="s">
        <v>23</v>
      </c>
      <c r="D1431" s="647" t="s">
        <v>1443</v>
      </c>
      <c r="E1431" s="711" t="s">
        <v>1084</v>
      </c>
      <c r="F1431" s="711"/>
      <c r="G1431" s="649" t="s">
        <v>265</v>
      </c>
      <c r="H1431" s="650">
        <v>7.1999999999999997E-6</v>
      </c>
      <c r="I1431" s="651">
        <v>177679.85</v>
      </c>
      <c r="J1431" s="651">
        <v>1.27</v>
      </c>
    </row>
    <row r="1432" spans="1:10" ht="25.5">
      <c r="A1432" s="643"/>
      <c r="B1432" s="643"/>
      <c r="C1432" s="643"/>
      <c r="D1432" s="643"/>
      <c r="E1432" s="643" t="s">
        <v>717</v>
      </c>
      <c r="F1432" s="644">
        <v>0</v>
      </c>
      <c r="G1432" s="643" t="s">
        <v>718</v>
      </c>
      <c r="H1432" s="644">
        <v>0</v>
      </c>
      <c r="I1432" s="643" t="s">
        <v>719</v>
      </c>
      <c r="J1432" s="644">
        <v>0</v>
      </c>
    </row>
    <row r="1433" spans="1:10" ht="15.75" thickBot="1">
      <c r="A1433" s="643"/>
      <c r="B1433" s="643"/>
      <c r="C1433" s="643"/>
      <c r="D1433" s="643"/>
      <c r="E1433" s="643" t="s">
        <v>720</v>
      </c>
      <c r="F1433" s="644">
        <v>1.03</v>
      </c>
      <c r="G1433" s="643"/>
      <c r="H1433" s="712" t="s">
        <v>721</v>
      </c>
      <c r="I1433" s="712"/>
      <c r="J1433" s="644">
        <v>4.51</v>
      </c>
    </row>
    <row r="1434" spans="1:10" ht="0.95" customHeight="1" thickTop="1">
      <c r="A1434" s="646"/>
      <c r="B1434" s="646"/>
      <c r="C1434" s="646"/>
      <c r="D1434" s="646"/>
      <c r="E1434" s="646"/>
      <c r="F1434" s="646"/>
      <c r="G1434" s="646"/>
      <c r="H1434" s="646"/>
      <c r="I1434" s="646"/>
      <c r="J1434" s="646"/>
    </row>
    <row r="1435" spans="1:10" ht="18" customHeight="1">
      <c r="A1435" s="628"/>
      <c r="B1435" s="629" t="s">
        <v>699</v>
      </c>
      <c r="C1435" s="628" t="s">
        <v>700</v>
      </c>
      <c r="D1435" s="628" t="s">
        <v>701</v>
      </c>
      <c r="E1435" s="713" t="s">
        <v>702</v>
      </c>
      <c r="F1435" s="713"/>
      <c r="G1435" s="630" t="s">
        <v>703</v>
      </c>
      <c r="H1435" s="629" t="s">
        <v>704</v>
      </c>
      <c r="I1435" s="629" t="s">
        <v>705</v>
      </c>
      <c r="J1435" s="629" t="s">
        <v>77</v>
      </c>
    </row>
    <row r="1436" spans="1:10" ht="60" customHeight="1">
      <c r="A1436" s="631" t="s">
        <v>706</v>
      </c>
      <c r="B1436" s="632" t="s">
        <v>1436</v>
      </c>
      <c r="C1436" s="631" t="s">
        <v>23</v>
      </c>
      <c r="D1436" s="631" t="s">
        <v>1437</v>
      </c>
      <c r="E1436" s="710" t="s">
        <v>755</v>
      </c>
      <c r="F1436" s="710"/>
      <c r="G1436" s="634" t="s">
        <v>714</v>
      </c>
      <c r="H1436" s="635">
        <v>1</v>
      </c>
      <c r="I1436" s="636">
        <v>12.6</v>
      </c>
      <c r="J1436" s="636">
        <v>12.6</v>
      </c>
    </row>
    <row r="1437" spans="1:10" ht="48" customHeight="1">
      <c r="A1437" s="647" t="s">
        <v>732</v>
      </c>
      <c r="B1437" s="648" t="s">
        <v>1440</v>
      </c>
      <c r="C1437" s="647" t="s">
        <v>23</v>
      </c>
      <c r="D1437" s="647" t="s">
        <v>1441</v>
      </c>
      <c r="E1437" s="711" t="s">
        <v>1084</v>
      </c>
      <c r="F1437" s="711"/>
      <c r="G1437" s="649" t="s">
        <v>265</v>
      </c>
      <c r="H1437" s="650">
        <v>2.5999999999999998E-5</v>
      </c>
      <c r="I1437" s="651">
        <v>307338.59999999998</v>
      </c>
      <c r="J1437" s="651">
        <v>7.99</v>
      </c>
    </row>
    <row r="1438" spans="1:10" ht="48" customHeight="1">
      <c r="A1438" s="647" t="s">
        <v>732</v>
      </c>
      <c r="B1438" s="648" t="s">
        <v>1442</v>
      </c>
      <c r="C1438" s="647" t="s">
        <v>23</v>
      </c>
      <c r="D1438" s="647" t="s">
        <v>1443</v>
      </c>
      <c r="E1438" s="711" t="s">
        <v>1084</v>
      </c>
      <c r="F1438" s="711"/>
      <c r="G1438" s="649" t="s">
        <v>265</v>
      </c>
      <c r="H1438" s="650">
        <v>2.5999999999999998E-5</v>
      </c>
      <c r="I1438" s="651">
        <v>177679.85</v>
      </c>
      <c r="J1438" s="651">
        <v>4.6100000000000003</v>
      </c>
    </row>
    <row r="1439" spans="1:10" ht="25.5">
      <c r="A1439" s="643"/>
      <c r="B1439" s="643"/>
      <c r="C1439" s="643"/>
      <c r="D1439" s="643"/>
      <c r="E1439" s="643" t="s">
        <v>717</v>
      </c>
      <c r="F1439" s="644">
        <v>0</v>
      </c>
      <c r="G1439" s="643" t="s">
        <v>718</v>
      </c>
      <c r="H1439" s="644">
        <v>0</v>
      </c>
      <c r="I1439" s="643" t="s">
        <v>719</v>
      </c>
      <c r="J1439" s="644">
        <v>0</v>
      </c>
    </row>
    <row r="1440" spans="1:10" ht="15.75" thickBot="1">
      <c r="A1440" s="643"/>
      <c r="B1440" s="643"/>
      <c r="C1440" s="643"/>
      <c r="D1440" s="643"/>
      <c r="E1440" s="643" t="s">
        <v>720</v>
      </c>
      <c r="F1440" s="644">
        <v>3.75</v>
      </c>
      <c r="G1440" s="643"/>
      <c r="H1440" s="712" t="s">
        <v>721</v>
      </c>
      <c r="I1440" s="712"/>
      <c r="J1440" s="644">
        <v>16.350000000000001</v>
      </c>
    </row>
    <row r="1441" spans="1:10" ht="0.95" customHeight="1" thickTop="1">
      <c r="A1441" s="646"/>
      <c r="B1441" s="646"/>
      <c r="C1441" s="646"/>
      <c r="D1441" s="646"/>
      <c r="E1441" s="646"/>
      <c r="F1441" s="646"/>
      <c r="G1441" s="646"/>
      <c r="H1441" s="646"/>
      <c r="I1441" s="646"/>
      <c r="J1441" s="646"/>
    </row>
    <row r="1442" spans="1:10" ht="18" customHeight="1">
      <c r="A1442" s="628"/>
      <c r="B1442" s="629" t="s">
        <v>699</v>
      </c>
      <c r="C1442" s="628" t="s">
        <v>700</v>
      </c>
      <c r="D1442" s="628" t="s">
        <v>701</v>
      </c>
      <c r="E1442" s="713" t="s">
        <v>702</v>
      </c>
      <c r="F1442" s="713"/>
      <c r="G1442" s="630" t="s">
        <v>703</v>
      </c>
      <c r="H1442" s="629" t="s">
        <v>704</v>
      </c>
      <c r="I1442" s="629" t="s">
        <v>705</v>
      </c>
      <c r="J1442" s="629" t="s">
        <v>77</v>
      </c>
    </row>
    <row r="1443" spans="1:10" ht="60" customHeight="1">
      <c r="A1443" s="631" t="s">
        <v>706</v>
      </c>
      <c r="B1443" s="632" t="s">
        <v>1438</v>
      </c>
      <c r="C1443" s="631" t="s">
        <v>23</v>
      </c>
      <c r="D1443" s="631" t="s">
        <v>1439</v>
      </c>
      <c r="E1443" s="710" t="s">
        <v>755</v>
      </c>
      <c r="F1443" s="710"/>
      <c r="G1443" s="634" t="s">
        <v>714</v>
      </c>
      <c r="H1443" s="635">
        <v>1</v>
      </c>
      <c r="I1443" s="636">
        <v>148.13999999999999</v>
      </c>
      <c r="J1443" s="636">
        <v>148.13999999999999</v>
      </c>
    </row>
    <row r="1444" spans="1:10" ht="24" customHeight="1">
      <c r="A1444" s="647" t="s">
        <v>732</v>
      </c>
      <c r="B1444" s="648" t="s">
        <v>1226</v>
      </c>
      <c r="C1444" s="647" t="s">
        <v>23</v>
      </c>
      <c r="D1444" s="647" t="s">
        <v>1227</v>
      </c>
      <c r="E1444" s="711" t="s">
        <v>735</v>
      </c>
      <c r="F1444" s="711"/>
      <c r="G1444" s="649" t="s">
        <v>1030</v>
      </c>
      <c r="H1444" s="650">
        <v>35.869999999999997</v>
      </c>
      <c r="I1444" s="651">
        <v>4.13</v>
      </c>
      <c r="J1444" s="651">
        <v>148.13999999999999</v>
      </c>
    </row>
    <row r="1445" spans="1:10" ht="25.5">
      <c r="A1445" s="643"/>
      <c r="B1445" s="643"/>
      <c r="C1445" s="643"/>
      <c r="D1445" s="643"/>
      <c r="E1445" s="643" t="s">
        <v>717</v>
      </c>
      <c r="F1445" s="644">
        <v>0</v>
      </c>
      <c r="G1445" s="643" t="s">
        <v>718</v>
      </c>
      <c r="H1445" s="644">
        <v>0</v>
      </c>
      <c r="I1445" s="643" t="s">
        <v>719</v>
      </c>
      <c r="J1445" s="644">
        <v>0</v>
      </c>
    </row>
    <row r="1446" spans="1:10" ht="15.75" thickBot="1">
      <c r="A1446" s="643"/>
      <c r="B1446" s="643"/>
      <c r="C1446" s="643"/>
      <c r="D1446" s="643"/>
      <c r="E1446" s="643" t="s">
        <v>720</v>
      </c>
      <c r="F1446" s="644">
        <v>44.1</v>
      </c>
      <c r="G1446" s="643"/>
      <c r="H1446" s="712" t="s">
        <v>721</v>
      </c>
      <c r="I1446" s="712"/>
      <c r="J1446" s="644">
        <v>192.24</v>
      </c>
    </row>
    <row r="1447" spans="1:10" ht="0.95" customHeight="1" thickTop="1">
      <c r="A1447" s="646"/>
      <c r="B1447" s="646"/>
      <c r="C1447" s="646"/>
      <c r="D1447" s="646"/>
      <c r="E1447" s="646"/>
      <c r="F1447" s="646"/>
      <c r="G1447" s="646"/>
      <c r="H1447" s="646"/>
      <c r="I1447" s="646"/>
      <c r="J1447" s="646"/>
    </row>
    <row r="1448" spans="1:10" ht="18" customHeight="1">
      <c r="A1448" s="628"/>
      <c r="B1448" s="629" t="s">
        <v>699</v>
      </c>
      <c r="C1448" s="628" t="s">
        <v>700</v>
      </c>
      <c r="D1448" s="628" t="s">
        <v>701</v>
      </c>
      <c r="E1448" s="713" t="s">
        <v>702</v>
      </c>
      <c r="F1448" s="713"/>
      <c r="G1448" s="630" t="s">
        <v>703</v>
      </c>
      <c r="H1448" s="629" t="s">
        <v>704</v>
      </c>
      <c r="I1448" s="629" t="s">
        <v>705</v>
      </c>
      <c r="J1448" s="629" t="s">
        <v>77</v>
      </c>
    </row>
    <row r="1449" spans="1:10" ht="36" customHeight="1">
      <c r="A1449" s="631" t="s">
        <v>706</v>
      </c>
      <c r="B1449" s="632" t="s">
        <v>951</v>
      </c>
      <c r="C1449" s="631" t="s">
        <v>23</v>
      </c>
      <c r="D1449" s="631" t="s">
        <v>952</v>
      </c>
      <c r="E1449" s="710" t="s">
        <v>731</v>
      </c>
      <c r="F1449" s="710"/>
      <c r="G1449" s="634" t="s">
        <v>0</v>
      </c>
      <c r="H1449" s="635">
        <v>1</v>
      </c>
      <c r="I1449" s="636">
        <v>85.39</v>
      </c>
      <c r="J1449" s="636">
        <v>85.39</v>
      </c>
    </row>
    <row r="1450" spans="1:10" ht="24" customHeight="1">
      <c r="A1450" s="637" t="s">
        <v>710</v>
      </c>
      <c r="B1450" s="638" t="s">
        <v>1095</v>
      </c>
      <c r="C1450" s="637" t="s">
        <v>23</v>
      </c>
      <c r="D1450" s="637" t="s">
        <v>1096</v>
      </c>
      <c r="E1450" s="714" t="s">
        <v>713</v>
      </c>
      <c r="F1450" s="714"/>
      <c r="G1450" s="640" t="s">
        <v>714</v>
      </c>
      <c r="H1450" s="641">
        <v>1.444</v>
      </c>
      <c r="I1450" s="642">
        <v>14.5</v>
      </c>
      <c r="J1450" s="642">
        <v>20.93</v>
      </c>
    </row>
    <row r="1451" spans="1:10" ht="24" customHeight="1">
      <c r="A1451" s="637" t="s">
        <v>710</v>
      </c>
      <c r="B1451" s="638" t="s">
        <v>725</v>
      </c>
      <c r="C1451" s="637" t="s">
        <v>23</v>
      </c>
      <c r="D1451" s="637" t="s">
        <v>726</v>
      </c>
      <c r="E1451" s="714" t="s">
        <v>713</v>
      </c>
      <c r="F1451" s="714"/>
      <c r="G1451" s="640" t="s">
        <v>714</v>
      </c>
      <c r="H1451" s="641">
        <v>2.3570000000000002</v>
      </c>
      <c r="I1451" s="642">
        <v>17.399999999999999</v>
      </c>
      <c r="J1451" s="642">
        <v>41.01</v>
      </c>
    </row>
    <row r="1452" spans="1:10" ht="24" customHeight="1">
      <c r="A1452" s="647" t="s">
        <v>732</v>
      </c>
      <c r="B1452" s="648" t="s">
        <v>1444</v>
      </c>
      <c r="C1452" s="647" t="s">
        <v>23</v>
      </c>
      <c r="D1452" s="647" t="s">
        <v>1445</v>
      </c>
      <c r="E1452" s="711" t="s">
        <v>735</v>
      </c>
      <c r="F1452" s="711"/>
      <c r="G1452" s="649" t="s">
        <v>1030</v>
      </c>
      <c r="H1452" s="650">
        <v>1.7000000000000001E-2</v>
      </c>
      <c r="I1452" s="651">
        <v>5.78</v>
      </c>
      <c r="J1452" s="651">
        <v>0.09</v>
      </c>
    </row>
    <row r="1453" spans="1:10" ht="24" customHeight="1">
      <c r="A1453" s="647" t="s">
        <v>732</v>
      </c>
      <c r="B1453" s="648" t="s">
        <v>736</v>
      </c>
      <c r="C1453" s="647" t="s">
        <v>23</v>
      </c>
      <c r="D1453" s="647" t="s">
        <v>737</v>
      </c>
      <c r="E1453" s="711" t="s">
        <v>735</v>
      </c>
      <c r="F1453" s="711"/>
      <c r="G1453" s="649" t="s">
        <v>519</v>
      </c>
      <c r="H1453" s="650">
        <v>0.37</v>
      </c>
      <c r="I1453" s="651">
        <v>9.9499999999999993</v>
      </c>
      <c r="J1453" s="651">
        <v>3.68</v>
      </c>
    </row>
    <row r="1454" spans="1:10" ht="24" customHeight="1">
      <c r="A1454" s="647" t="s">
        <v>732</v>
      </c>
      <c r="B1454" s="648" t="s">
        <v>1446</v>
      </c>
      <c r="C1454" s="647" t="s">
        <v>23</v>
      </c>
      <c r="D1454" s="647" t="s">
        <v>1447</v>
      </c>
      <c r="E1454" s="711" t="s">
        <v>735</v>
      </c>
      <c r="F1454" s="711"/>
      <c r="G1454" s="649" t="s">
        <v>742</v>
      </c>
      <c r="H1454" s="650">
        <v>3.9E-2</v>
      </c>
      <c r="I1454" s="651">
        <v>16.14</v>
      </c>
      <c r="J1454" s="651">
        <v>0.62</v>
      </c>
    </row>
    <row r="1455" spans="1:10" ht="24" customHeight="1">
      <c r="A1455" s="647" t="s">
        <v>732</v>
      </c>
      <c r="B1455" s="648" t="s">
        <v>1043</v>
      </c>
      <c r="C1455" s="647" t="s">
        <v>23</v>
      </c>
      <c r="D1455" s="647" t="s">
        <v>1044</v>
      </c>
      <c r="E1455" s="711" t="s">
        <v>735</v>
      </c>
      <c r="F1455" s="711"/>
      <c r="G1455" s="649" t="s">
        <v>519</v>
      </c>
      <c r="H1455" s="650">
        <v>0.44</v>
      </c>
      <c r="I1455" s="651">
        <v>3.48</v>
      </c>
      <c r="J1455" s="651">
        <v>1.53</v>
      </c>
    </row>
    <row r="1456" spans="1:10" ht="24" customHeight="1">
      <c r="A1456" s="647" t="s">
        <v>732</v>
      </c>
      <c r="B1456" s="648" t="s">
        <v>1448</v>
      </c>
      <c r="C1456" s="647" t="s">
        <v>23</v>
      </c>
      <c r="D1456" s="647" t="s">
        <v>1449</v>
      </c>
      <c r="E1456" s="711" t="s">
        <v>735</v>
      </c>
      <c r="F1456" s="711"/>
      <c r="G1456" s="649" t="s">
        <v>519</v>
      </c>
      <c r="H1456" s="650">
        <v>1.38</v>
      </c>
      <c r="I1456" s="651">
        <v>12.71</v>
      </c>
      <c r="J1456" s="651">
        <v>17.53</v>
      </c>
    </row>
    <row r="1457" spans="1:10" ht="25.5">
      <c r="A1457" s="643"/>
      <c r="B1457" s="643"/>
      <c r="C1457" s="643"/>
      <c r="D1457" s="643"/>
      <c r="E1457" s="643" t="s">
        <v>717</v>
      </c>
      <c r="F1457" s="644">
        <v>47.95</v>
      </c>
      <c r="G1457" s="643" t="s">
        <v>718</v>
      </c>
      <c r="H1457" s="644">
        <v>0</v>
      </c>
      <c r="I1457" s="643" t="s">
        <v>719</v>
      </c>
      <c r="J1457" s="644">
        <v>47.95</v>
      </c>
    </row>
    <row r="1458" spans="1:10" ht="15.75" thickBot="1">
      <c r="A1458" s="643"/>
      <c r="B1458" s="643"/>
      <c r="C1458" s="643"/>
      <c r="D1458" s="643"/>
      <c r="E1458" s="643" t="s">
        <v>720</v>
      </c>
      <c r="F1458" s="644">
        <v>25.42</v>
      </c>
      <c r="G1458" s="643"/>
      <c r="H1458" s="712" t="s">
        <v>721</v>
      </c>
      <c r="I1458" s="712"/>
      <c r="J1458" s="644">
        <v>110.81</v>
      </c>
    </row>
    <row r="1459" spans="1:10" ht="0.95" customHeight="1" thickTop="1">
      <c r="A1459" s="646"/>
      <c r="B1459" s="646"/>
      <c r="C1459" s="646"/>
      <c r="D1459" s="646"/>
      <c r="E1459" s="646"/>
      <c r="F1459" s="646"/>
      <c r="G1459" s="646"/>
      <c r="H1459" s="646"/>
      <c r="I1459" s="646"/>
      <c r="J1459" s="646"/>
    </row>
    <row r="1460" spans="1:10" ht="18" customHeight="1">
      <c r="A1460" s="628"/>
      <c r="B1460" s="629" t="s">
        <v>699</v>
      </c>
      <c r="C1460" s="628" t="s">
        <v>700</v>
      </c>
      <c r="D1460" s="628" t="s">
        <v>701</v>
      </c>
      <c r="E1460" s="713" t="s">
        <v>702</v>
      </c>
      <c r="F1460" s="713"/>
      <c r="G1460" s="630" t="s">
        <v>703</v>
      </c>
      <c r="H1460" s="629" t="s">
        <v>704</v>
      </c>
      <c r="I1460" s="629" t="s">
        <v>705</v>
      </c>
      <c r="J1460" s="629" t="s">
        <v>77</v>
      </c>
    </row>
    <row r="1461" spans="1:10" ht="36" customHeight="1">
      <c r="A1461" s="631" t="s">
        <v>706</v>
      </c>
      <c r="B1461" s="632" t="s">
        <v>899</v>
      </c>
      <c r="C1461" s="631" t="s">
        <v>23</v>
      </c>
      <c r="D1461" s="631" t="s">
        <v>900</v>
      </c>
      <c r="E1461" s="710" t="s">
        <v>755</v>
      </c>
      <c r="F1461" s="710"/>
      <c r="G1461" s="634" t="s">
        <v>776</v>
      </c>
      <c r="H1461" s="635">
        <v>1</v>
      </c>
      <c r="I1461" s="636">
        <v>1.98</v>
      </c>
      <c r="J1461" s="636">
        <v>1.98</v>
      </c>
    </row>
    <row r="1462" spans="1:10" ht="24" customHeight="1">
      <c r="A1462" s="637" t="s">
        <v>710</v>
      </c>
      <c r="B1462" s="638" t="s">
        <v>1450</v>
      </c>
      <c r="C1462" s="637" t="s">
        <v>23</v>
      </c>
      <c r="D1462" s="637" t="s">
        <v>1451</v>
      </c>
      <c r="E1462" s="714" t="s">
        <v>755</v>
      </c>
      <c r="F1462" s="714"/>
      <c r="G1462" s="640" t="s">
        <v>714</v>
      </c>
      <c r="H1462" s="641">
        <v>1</v>
      </c>
      <c r="I1462" s="642">
        <v>0.24</v>
      </c>
      <c r="J1462" s="642">
        <v>0.24</v>
      </c>
    </row>
    <row r="1463" spans="1:10" ht="36" customHeight="1">
      <c r="A1463" s="637" t="s">
        <v>710</v>
      </c>
      <c r="B1463" s="638" t="s">
        <v>1452</v>
      </c>
      <c r="C1463" s="637" t="s">
        <v>23</v>
      </c>
      <c r="D1463" s="637" t="s">
        <v>1453</v>
      </c>
      <c r="E1463" s="714" t="s">
        <v>755</v>
      </c>
      <c r="F1463" s="714"/>
      <c r="G1463" s="640" t="s">
        <v>714</v>
      </c>
      <c r="H1463" s="641">
        <v>1</v>
      </c>
      <c r="I1463" s="642">
        <v>1.74</v>
      </c>
      <c r="J1463" s="642">
        <v>1.74</v>
      </c>
    </row>
    <row r="1464" spans="1:10" ht="25.5">
      <c r="A1464" s="643"/>
      <c r="B1464" s="643"/>
      <c r="C1464" s="643"/>
      <c r="D1464" s="643"/>
      <c r="E1464" s="643" t="s">
        <v>717</v>
      </c>
      <c r="F1464" s="644">
        <v>0</v>
      </c>
      <c r="G1464" s="643" t="s">
        <v>718</v>
      </c>
      <c r="H1464" s="644">
        <v>0</v>
      </c>
      <c r="I1464" s="643" t="s">
        <v>719</v>
      </c>
      <c r="J1464" s="644">
        <v>0</v>
      </c>
    </row>
    <row r="1465" spans="1:10" ht="15.75" thickBot="1">
      <c r="A1465" s="643"/>
      <c r="B1465" s="643"/>
      <c r="C1465" s="643"/>
      <c r="D1465" s="643"/>
      <c r="E1465" s="643" t="s">
        <v>720</v>
      </c>
      <c r="F1465" s="644">
        <v>0.57999999999999996</v>
      </c>
      <c r="G1465" s="643"/>
      <c r="H1465" s="712" t="s">
        <v>721</v>
      </c>
      <c r="I1465" s="712"/>
      <c r="J1465" s="644">
        <v>2.56</v>
      </c>
    </row>
    <row r="1466" spans="1:10" ht="0.95" customHeight="1" thickTop="1">
      <c r="A1466" s="646"/>
      <c r="B1466" s="646"/>
      <c r="C1466" s="646"/>
      <c r="D1466" s="646"/>
      <c r="E1466" s="646"/>
      <c r="F1466" s="646"/>
      <c r="G1466" s="646"/>
      <c r="H1466" s="646"/>
      <c r="I1466" s="646"/>
      <c r="J1466" s="646"/>
    </row>
    <row r="1467" spans="1:10" ht="18" customHeight="1">
      <c r="A1467" s="628"/>
      <c r="B1467" s="629" t="s">
        <v>699</v>
      </c>
      <c r="C1467" s="628" t="s">
        <v>700</v>
      </c>
      <c r="D1467" s="628" t="s">
        <v>701</v>
      </c>
      <c r="E1467" s="713" t="s">
        <v>702</v>
      </c>
      <c r="F1467" s="713"/>
      <c r="G1467" s="630" t="s">
        <v>703</v>
      </c>
      <c r="H1467" s="629" t="s">
        <v>704</v>
      </c>
      <c r="I1467" s="629" t="s">
        <v>705</v>
      </c>
      <c r="J1467" s="629" t="s">
        <v>77</v>
      </c>
    </row>
    <row r="1468" spans="1:10" ht="36" customHeight="1">
      <c r="A1468" s="631" t="s">
        <v>706</v>
      </c>
      <c r="B1468" s="632" t="s">
        <v>895</v>
      </c>
      <c r="C1468" s="631" t="s">
        <v>23</v>
      </c>
      <c r="D1468" s="631" t="s">
        <v>896</v>
      </c>
      <c r="E1468" s="710" t="s">
        <v>755</v>
      </c>
      <c r="F1468" s="710"/>
      <c r="G1468" s="634" t="s">
        <v>367</v>
      </c>
      <c r="H1468" s="635">
        <v>1</v>
      </c>
      <c r="I1468" s="636">
        <v>3.19</v>
      </c>
      <c r="J1468" s="636">
        <v>3.19</v>
      </c>
    </row>
    <row r="1469" spans="1:10" ht="36" customHeight="1">
      <c r="A1469" s="637" t="s">
        <v>710</v>
      </c>
      <c r="B1469" s="638" t="s">
        <v>1452</v>
      </c>
      <c r="C1469" s="637" t="s">
        <v>23</v>
      </c>
      <c r="D1469" s="637" t="s">
        <v>1453</v>
      </c>
      <c r="E1469" s="714" t="s">
        <v>755</v>
      </c>
      <c r="F1469" s="714"/>
      <c r="G1469" s="640" t="s">
        <v>714</v>
      </c>
      <c r="H1469" s="641">
        <v>1</v>
      </c>
      <c r="I1469" s="642">
        <v>1.74</v>
      </c>
      <c r="J1469" s="642">
        <v>1.74</v>
      </c>
    </row>
    <row r="1470" spans="1:10" ht="36" customHeight="1">
      <c r="A1470" s="637" t="s">
        <v>710</v>
      </c>
      <c r="B1470" s="638" t="s">
        <v>1454</v>
      </c>
      <c r="C1470" s="637" t="s">
        <v>23</v>
      </c>
      <c r="D1470" s="637" t="s">
        <v>1455</v>
      </c>
      <c r="E1470" s="714" t="s">
        <v>755</v>
      </c>
      <c r="F1470" s="714"/>
      <c r="G1470" s="640" t="s">
        <v>714</v>
      </c>
      <c r="H1470" s="641">
        <v>1</v>
      </c>
      <c r="I1470" s="642">
        <v>1.21</v>
      </c>
      <c r="J1470" s="642">
        <v>1.21</v>
      </c>
    </row>
    <row r="1471" spans="1:10" ht="24" customHeight="1">
      <c r="A1471" s="637" t="s">
        <v>710</v>
      </c>
      <c r="B1471" s="638" t="s">
        <v>1450</v>
      </c>
      <c r="C1471" s="637" t="s">
        <v>23</v>
      </c>
      <c r="D1471" s="637" t="s">
        <v>1451</v>
      </c>
      <c r="E1471" s="714" t="s">
        <v>755</v>
      </c>
      <c r="F1471" s="714"/>
      <c r="G1471" s="640" t="s">
        <v>714</v>
      </c>
      <c r="H1471" s="641">
        <v>1</v>
      </c>
      <c r="I1471" s="642">
        <v>0.24</v>
      </c>
      <c r="J1471" s="642">
        <v>0.24</v>
      </c>
    </row>
    <row r="1472" spans="1:10" ht="25.5">
      <c r="A1472" s="643"/>
      <c r="B1472" s="643"/>
      <c r="C1472" s="643"/>
      <c r="D1472" s="643"/>
      <c r="E1472" s="643" t="s">
        <v>717</v>
      </c>
      <c r="F1472" s="644">
        <v>0</v>
      </c>
      <c r="G1472" s="643" t="s">
        <v>718</v>
      </c>
      <c r="H1472" s="644">
        <v>0</v>
      </c>
      <c r="I1472" s="643" t="s">
        <v>719</v>
      </c>
      <c r="J1472" s="644">
        <v>0</v>
      </c>
    </row>
    <row r="1473" spans="1:10" ht="15.75" thickBot="1">
      <c r="A1473" s="643"/>
      <c r="B1473" s="643"/>
      <c r="C1473" s="643"/>
      <c r="D1473" s="643"/>
      <c r="E1473" s="643" t="s">
        <v>720</v>
      </c>
      <c r="F1473" s="644">
        <v>0.94</v>
      </c>
      <c r="G1473" s="643"/>
      <c r="H1473" s="712" t="s">
        <v>721</v>
      </c>
      <c r="I1473" s="712"/>
      <c r="J1473" s="644">
        <v>4.13</v>
      </c>
    </row>
    <row r="1474" spans="1:10" ht="0.95" customHeight="1" thickTop="1">
      <c r="A1474" s="646"/>
      <c r="B1474" s="646"/>
      <c r="C1474" s="646"/>
      <c r="D1474" s="646"/>
      <c r="E1474" s="646"/>
      <c r="F1474" s="646"/>
      <c r="G1474" s="646"/>
      <c r="H1474" s="646"/>
      <c r="I1474" s="646"/>
      <c r="J1474" s="646"/>
    </row>
    <row r="1475" spans="1:10" ht="18" customHeight="1">
      <c r="A1475" s="628"/>
      <c r="B1475" s="629" t="s">
        <v>699</v>
      </c>
      <c r="C1475" s="628" t="s">
        <v>700</v>
      </c>
      <c r="D1475" s="628" t="s">
        <v>701</v>
      </c>
      <c r="E1475" s="713" t="s">
        <v>702</v>
      </c>
      <c r="F1475" s="713"/>
      <c r="G1475" s="630" t="s">
        <v>703</v>
      </c>
      <c r="H1475" s="629" t="s">
        <v>704</v>
      </c>
      <c r="I1475" s="629" t="s">
        <v>705</v>
      </c>
      <c r="J1475" s="629" t="s">
        <v>77</v>
      </c>
    </row>
    <row r="1476" spans="1:10" ht="36" customHeight="1">
      <c r="A1476" s="631" t="s">
        <v>706</v>
      </c>
      <c r="B1476" s="632" t="s">
        <v>1452</v>
      </c>
      <c r="C1476" s="631" t="s">
        <v>23</v>
      </c>
      <c r="D1476" s="631" t="s">
        <v>1453</v>
      </c>
      <c r="E1476" s="710" t="s">
        <v>755</v>
      </c>
      <c r="F1476" s="710"/>
      <c r="G1476" s="634" t="s">
        <v>714</v>
      </c>
      <c r="H1476" s="635">
        <v>1</v>
      </c>
      <c r="I1476" s="636">
        <v>1.74</v>
      </c>
      <c r="J1476" s="636">
        <v>1.74</v>
      </c>
    </row>
    <row r="1477" spans="1:10" ht="24" customHeight="1">
      <c r="A1477" s="647" t="s">
        <v>732</v>
      </c>
      <c r="B1477" s="648" t="s">
        <v>1456</v>
      </c>
      <c r="C1477" s="647" t="s">
        <v>23</v>
      </c>
      <c r="D1477" s="647" t="s">
        <v>1457</v>
      </c>
      <c r="E1477" s="711" t="s">
        <v>1084</v>
      </c>
      <c r="F1477" s="711"/>
      <c r="G1477" s="649" t="s">
        <v>265</v>
      </c>
      <c r="H1477" s="650">
        <v>5.1400000000000003E-5</v>
      </c>
      <c r="I1477" s="651">
        <v>34000</v>
      </c>
      <c r="J1477" s="651">
        <v>1.74</v>
      </c>
    </row>
    <row r="1478" spans="1:10" ht="25.5">
      <c r="A1478" s="643"/>
      <c r="B1478" s="643"/>
      <c r="C1478" s="643"/>
      <c r="D1478" s="643"/>
      <c r="E1478" s="643" t="s">
        <v>717</v>
      </c>
      <c r="F1478" s="644">
        <v>0</v>
      </c>
      <c r="G1478" s="643" t="s">
        <v>718</v>
      </c>
      <c r="H1478" s="644">
        <v>0</v>
      </c>
      <c r="I1478" s="643" t="s">
        <v>719</v>
      </c>
      <c r="J1478" s="644">
        <v>0</v>
      </c>
    </row>
    <row r="1479" spans="1:10" ht="15.75" thickBot="1">
      <c r="A1479" s="643"/>
      <c r="B1479" s="643"/>
      <c r="C1479" s="643"/>
      <c r="D1479" s="643"/>
      <c r="E1479" s="643" t="s">
        <v>720</v>
      </c>
      <c r="F1479" s="644">
        <v>0.51</v>
      </c>
      <c r="G1479" s="643"/>
      <c r="H1479" s="712" t="s">
        <v>721</v>
      </c>
      <c r="I1479" s="712"/>
      <c r="J1479" s="644">
        <v>2.25</v>
      </c>
    </row>
    <row r="1480" spans="1:10" ht="0.95" customHeight="1" thickTop="1">
      <c r="A1480" s="646"/>
      <c r="B1480" s="646"/>
      <c r="C1480" s="646"/>
      <c r="D1480" s="646"/>
      <c r="E1480" s="646"/>
      <c r="F1480" s="646"/>
      <c r="G1480" s="646"/>
      <c r="H1480" s="646"/>
      <c r="I1480" s="646"/>
      <c r="J1480" s="646"/>
    </row>
    <row r="1481" spans="1:10" ht="18" customHeight="1">
      <c r="A1481" s="628"/>
      <c r="B1481" s="629" t="s">
        <v>699</v>
      </c>
      <c r="C1481" s="628" t="s">
        <v>700</v>
      </c>
      <c r="D1481" s="628" t="s">
        <v>701</v>
      </c>
      <c r="E1481" s="713" t="s">
        <v>702</v>
      </c>
      <c r="F1481" s="713"/>
      <c r="G1481" s="630" t="s">
        <v>703</v>
      </c>
      <c r="H1481" s="629" t="s">
        <v>704</v>
      </c>
      <c r="I1481" s="629" t="s">
        <v>705</v>
      </c>
      <c r="J1481" s="629" t="s">
        <v>77</v>
      </c>
    </row>
    <row r="1482" spans="1:10" ht="24" customHeight="1">
      <c r="A1482" s="631" t="s">
        <v>706</v>
      </c>
      <c r="B1482" s="632" t="s">
        <v>1450</v>
      </c>
      <c r="C1482" s="631" t="s">
        <v>23</v>
      </c>
      <c r="D1482" s="631" t="s">
        <v>1451</v>
      </c>
      <c r="E1482" s="710" t="s">
        <v>755</v>
      </c>
      <c r="F1482" s="710"/>
      <c r="G1482" s="634" t="s">
        <v>714</v>
      </c>
      <c r="H1482" s="635">
        <v>1</v>
      </c>
      <c r="I1482" s="636">
        <v>0.24</v>
      </c>
      <c r="J1482" s="636">
        <v>0.24</v>
      </c>
    </row>
    <row r="1483" spans="1:10" ht="24" customHeight="1">
      <c r="A1483" s="647" t="s">
        <v>732</v>
      </c>
      <c r="B1483" s="648" t="s">
        <v>1456</v>
      </c>
      <c r="C1483" s="647" t="s">
        <v>23</v>
      </c>
      <c r="D1483" s="647" t="s">
        <v>1457</v>
      </c>
      <c r="E1483" s="711" t="s">
        <v>1084</v>
      </c>
      <c r="F1483" s="711"/>
      <c r="G1483" s="649" t="s">
        <v>265</v>
      </c>
      <c r="H1483" s="650">
        <v>7.1999999999999997E-6</v>
      </c>
      <c r="I1483" s="651">
        <v>34000</v>
      </c>
      <c r="J1483" s="651">
        <v>0.24</v>
      </c>
    </row>
    <row r="1484" spans="1:10" ht="25.5">
      <c r="A1484" s="643"/>
      <c r="B1484" s="643"/>
      <c r="C1484" s="643"/>
      <c r="D1484" s="643"/>
      <c r="E1484" s="643" t="s">
        <v>717</v>
      </c>
      <c r="F1484" s="644">
        <v>0</v>
      </c>
      <c r="G1484" s="643" t="s">
        <v>718</v>
      </c>
      <c r="H1484" s="644">
        <v>0</v>
      </c>
      <c r="I1484" s="643" t="s">
        <v>719</v>
      </c>
      <c r="J1484" s="644">
        <v>0</v>
      </c>
    </row>
    <row r="1485" spans="1:10" ht="15.75" thickBot="1">
      <c r="A1485" s="643"/>
      <c r="B1485" s="643"/>
      <c r="C1485" s="643"/>
      <c r="D1485" s="643"/>
      <c r="E1485" s="643" t="s">
        <v>720</v>
      </c>
      <c r="F1485" s="644">
        <v>7.0000000000000007E-2</v>
      </c>
      <c r="G1485" s="643"/>
      <c r="H1485" s="712" t="s">
        <v>721</v>
      </c>
      <c r="I1485" s="712"/>
      <c r="J1485" s="644">
        <v>0.31</v>
      </c>
    </row>
    <row r="1486" spans="1:10" ht="0.95" customHeight="1" thickTop="1">
      <c r="A1486" s="646"/>
      <c r="B1486" s="646"/>
      <c r="C1486" s="646"/>
      <c r="D1486" s="646"/>
      <c r="E1486" s="646"/>
      <c r="F1486" s="646"/>
      <c r="G1486" s="646"/>
      <c r="H1486" s="646"/>
      <c r="I1486" s="646"/>
      <c r="J1486" s="646"/>
    </row>
    <row r="1487" spans="1:10" ht="18" customHeight="1">
      <c r="A1487" s="628"/>
      <c r="B1487" s="629" t="s">
        <v>699</v>
      </c>
      <c r="C1487" s="628" t="s">
        <v>700</v>
      </c>
      <c r="D1487" s="628" t="s">
        <v>701</v>
      </c>
      <c r="E1487" s="713" t="s">
        <v>702</v>
      </c>
      <c r="F1487" s="713"/>
      <c r="G1487" s="630" t="s">
        <v>703</v>
      </c>
      <c r="H1487" s="629" t="s">
        <v>704</v>
      </c>
      <c r="I1487" s="629" t="s">
        <v>705</v>
      </c>
      <c r="J1487" s="629" t="s">
        <v>77</v>
      </c>
    </row>
    <row r="1488" spans="1:10" ht="36" customHeight="1">
      <c r="A1488" s="631" t="s">
        <v>706</v>
      </c>
      <c r="B1488" s="632" t="s">
        <v>1454</v>
      </c>
      <c r="C1488" s="631" t="s">
        <v>23</v>
      </c>
      <c r="D1488" s="631" t="s">
        <v>1455</v>
      </c>
      <c r="E1488" s="710" t="s">
        <v>755</v>
      </c>
      <c r="F1488" s="710"/>
      <c r="G1488" s="634" t="s">
        <v>714</v>
      </c>
      <c r="H1488" s="635">
        <v>1</v>
      </c>
      <c r="I1488" s="636">
        <v>1.21</v>
      </c>
      <c r="J1488" s="636">
        <v>1.21</v>
      </c>
    </row>
    <row r="1489" spans="1:10" ht="24" customHeight="1">
      <c r="A1489" s="647" t="s">
        <v>732</v>
      </c>
      <c r="B1489" s="648" t="s">
        <v>1456</v>
      </c>
      <c r="C1489" s="647" t="s">
        <v>23</v>
      </c>
      <c r="D1489" s="647" t="s">
        <v>1457</v>
      </c>
      <c r="E1489" s="711" t="s">
        <v>1084</v>
      </c>
      <c r="F1489" s="711"/>
      <c r="G1489" s="649" t="s">
        <v>265</v>
      </c>
      <c r="H1489" s="650">
        <v>3.57E-5</v>
      </c>
      <c r="I1489" s="651">
        <v>34000</v>
      </c>
      <c r="J1489" s="651">
        <v>1.21</v>
      </c>
    </row>
    <row r="1490" spans="1:10" ht="25.5">
      <c r="A1490" s="643"/>
      <c r="B1490" s="643"/>
      <c r="C1490" s="643"/>
      <c r="D1490" s="643"/>
      <c r="E1490" s="643" t="s">
        <v>717</v>
      </c>
      <c r="F1490" s="644">
        <v>0</v>
      </c>
      <c r="G1490" s="643" t="s">
        <v>718</v>
      </c>
      <c r="H1490" s="644">
        <v>0</v>
      </c>
      <c r="I1490" s="643" t="s">
        <v>719</v>
      </c>
      <c r="J1490" s="644">
        <v>0</v>
      </c>
    </row>
    <row r="1491" spans="1:10" ht="15.75" thickBot="1">
      <c r="A1491" s="643"/>
      <c r="B1491" s="643"/>
      <c r="C1491" s="643"/>
      <c r="D1491" s="643"/>
      <c r="E1491" s="643" t="s">
        <v>720</v>
      </c>
      <c r="F1491" s="644">
        <v>0.36</v>
      </c>
      <c r="G1491" s="643"/>
      <c r="H1491" s="712" t="s">
        <v>721</v>
      </c>
      <c r="I1491" s="712"/>
      <c r="J1491" s="644">
        <v>1.57</v>
      </c>
    </row>
    <row r="1492" spans="1:10" ht="0.95" customHeight="1" thickTop="1">
      <c r="A1492" s="646"/>
      <c r="B1492" s="646"/>
      <c r="C1492" s="646"/>
      <c r="D1492" s="646"/>
      <c r="E1492" s="646"/>
      <c r="F1492" s="646"/>
      <c r="G1492" s="646"/>
      <c r="H1492" s="646"/>
      <c r="I1492" s="646"/>
      <c r="J1492" s="646"/>
    </row>
    <row r="1493" spans="1:10" ht="18" customHeight="1">
      <c r="A1493" s="628"/>
      <c r="B1493" s="629" t="s">
        <v>699</v>
      </c>
      <c r="C1493" s="628" t="s">
        <v>700</v>
      </c>
      <c r="D1493" s="628" t="s">
        <v>701</v>
      </c>
      <c r="E1493" s="713" t="s">
        <v>702</v>
      </c>
      <c r="F1493" s="713"/>
      <c r="G1493" s="630" t="s">
        <v>703</v>
      </c>
      <c r="H1493" s="629" t="s">
        <v>704</v>
      </c>
      <c r="I1493" s="629" t="s">
        <v>705</v>
      </c>
      <c r="J1493" s="629" t="s">
        <v>77</v>
      </c>
    </row>
    <row r="1494" spans="1:10" ht="60" customHeight="1">
      <c r="A1494" s="631" t="s">
        <v>706</v>
      </c>
      <c r="B1494" s="632" t="s">
        <v>928</v>
      </c>
      <c r="C1494" s="631" t="s">
        <v>23</v>
      </c>
      <c r="D1494" s="631" t="s">
        <v>929</v>
      </c>
      <c r="E1494" s="710" t="s">
        <v>755</v>
      </c>
      <c r="F1494" s="710"/>
      <c r="G1494" s="634" t="s">
        <v>367</v>
      </c>
      <c r="H1494" s="635">
        <v>1</v>
      </c>
      <c r="I1494" s="636">
        <v>161.25</v>
      </c>
      <c r="J1494" s="636">
        <v>161.25</v>
      </c>
    </row>
    <row r="1495" spans="1:10" ht="60" customHeight="1">
      <c r="A1495" s="637" t="s">
        <v>710</v>
      </c>
      <c r="B1495" s="638" t="s">
        <v>1458</v>
      </c>
      <c r="C1495" s="637" t="s">
        <v>23</v>
      </c>
      <c r="D1495" s="637" t="s">
        <v>1459</v>
      </c>
      <c r="E1495" s="714" t="s">
        <v>755</v>
      </c>
      <c r="F1495" s="714"/>
      <c r="G1495" s="640" t="s">
        <v>714</v>
      </c>
      <c r="H1495" s="641">
        <v>1</v>
      </c>
      <c r="I1495" s="642">
        <v>11.82</v>
      </c>
      <c r="J1495" s="642">
        <v>11.82</v>
      </c>
    </row>
    <row r="1496" spans="1:10" ht="60" customHeight="1">
      <c r="A1496" s="637" t="s">
        <v>710</v>
      </c>
      <c r="B1496" s="638" t="s">
        <v>1460</v>
      </c>
      <c r="C1496" s="637" t="s">
        <v>23</v>
      </c>
      <c r="D1496" s="637" t="s">
        <v>1461</v>
      </c>
      <c r="E1496" s="714" t="s">
        <v>755</v>
      </c>
      <c r="F1496" s="714"/>
      <c r="G1496" s="640" t="s">
        <v>714</v>
      </c>
      <c r="H1496" s="641">
        <v>1</v>
      </c>
      <c r="I1496" s="642">
        <v>22.16</v>
      </c>
      <c r="J1496" s="642">
        <v>22.16</v>
      </c>
    </row>
    <row r="1497" spans="1:10" ht="60" customHeight="1">
      <c r="A1497" s="637" t="s">
        <v>710</v>
      </c>
      <c r="B1497" s="638" t="s">
        <v>1462</v>
      </c>
      <c r="C1497" s="637" t="s">
        <v>23</v>
      </c>
      <c r="D1497" s="637" t="s">
        <v>1463</v>
      </c>
      <c r="E1497" s="714" t="s">
        <v>755</v>
      </c>
      <c r="F1497" s="714"/>
      <c r="G1497" s="640" t="s">
        <v>714</v>
      </c>
      <c r="H1497" s="641">
        <v>1</v>
      </c>
      <c r="I1497" s="642">
        <v>2.4700000000000002</v>
      </c>
      <c r="J1497" s="642">
        <v>2.4700000000000002</v>
      </c>
    </row>
    <row r="1498" spans="1:10" ht="60" customHeight="1">
      <c r="A1498" s="637" t="s">
        <v>710</v>
      </c>
      <c r="B1498" s="638" t="s">
        <v>1464</v>
      </c>
      <c r="C1498" s="637" t="s">
        <v>23</v>
      </c>
      <c r="D1498" s="637" t="s">
        <v>1465</v>
      </c>
      <c r="E1498" s="714" t="s">
        <v>755</v>
      </c>
      <c r="F1498" s="714"/>
      <c r="G1498" s="640" t="s">
        <v>714</v>
      </c>
      <c r="H1498" s="641">
        <v>1</v>
      </c>
      <c r="I1498" s="642">
        <v>109.15</v>
      </c>
      <c r="J1498" s="642">
        <v>109.15</v>
      </c>
    </row>
    <row r="1499" spans="1:10" ht="60" customHeight="1">
      <c r="A1499" s="637" t="s">
        <v>710</v>
      </c>
      <c r="B1499" s="638" t="s">
        <v>1466</v>
      </c>
      <c r="C1499" s="637" t="s">
        <v>23</v>
      </c>
      <c r="D1499" s="637" t="s">
        <v>1467</v>
      </c>
      <c r="E1499" s="714" t="s">
        <v>755</v>
      </c>
      <c r="F1499" s="714"/>
      <c r="G1499" s="640" t="s">
        <v>714</v>
      </c>
      <c r="H1499" s="641">
        <v>1</v>
      </c>
      <c r="I1499" s="642">
        <v>0.96</v>
      </c>
      <c r="J1499" s="642">
        <v>0.96</v>
      </c>
    </row>
    <row r="1500" spans="1:10" ht="24" customHeight="1">
      <c r="A1500" s="637" t="s">
        <v>710</v>
      </c>
      <c r="B1500" s="638" t="s">
        <v>1468</v>
      </c>
      <c r="C1500" s="637" t="s">
        <v>23</v>
      </c>
      <c r="D1500" s="637" t="s">
        <v>1469</v>
      </c>
      <c r="E1500" s="714" t="s">
        <v>713</v>
      </c>
      <c r="F1500" s="714"/>
      <c r="G1500" s="640" t="s">
        <v>714</v>
      </c>
      <c r="H1500" s="641">
        <v>1</v>
      </c>
      <c r="I1500" s="642">
        <v>14.69</v>
      </c>
      <c r="J1500" s="642">
        <v>14.69</v>
      </c>
    </row>
    <row r="1501" spans="1:10" ht="25.5">
      <c r="A1501" s="643"/>
      <c r="B1501" s="643"/>
      <c r="C1501" s="643"/>
      <c r="D1501" s="643"/>
      <c r="E1501" s="643" t="s">
        <v>717</v>
      </c>
      <c r="F1501" s="644">
        <v>11.8</v>
      </c>
      <c r="G1501" s="643" t="s">
        <v>718</v>
      </c>
      <c r="H1501" s="644">
        <v>0</v>
      </c>
      <c r="I1501" s="643" t="s">
        <v>719</v>
      </c>
      <c r="J1501" s="644">
        <v>11.8</v>
      </c>
    </row>
    <row r="1502" spans="1:10" ht="15.75" thickBot="1">
      <c r="A1502" s="643"/>
      <c r="B1502" s="643"/>
      <c r="C1502" s="643"/>
      <c r="D1502" s="643"/>
      <c r="E1502" s="643" t="s">
        <v>720</v>
      </c>
      <c r="F1502" s="644">
        <v>48</v>
      </c>
      <c r="G1502" s="643"/>
      <c r="H1502" s="712" t="s">
        <v>721</v>
      </c>
      <c r="I1502" s="712"/>
      <c r="J1502" s="644">
        <v>209.25</v>
      </c>
    </row>
    <row r="1503" spans="1:10" ht="0.95" customHeight="1" thickTop="1">
      <c r="A1503" s="646"/>
      <c r="B1503" s="646"/>
      <c r="C1503" s="646"/>
      <c r="D1503" s="646"/>
      <c r="E1503" s="646"/>
      <c r="F1503" s="646"/>
      <c r="G1503" s="646"/>
      <c r="H1503" s="646"/>
      <c r="I1503" s="646"/>
      <c r="J1503" s="646"/>
    </row>
    <row r="1504" spans="1:10" ht="18" customHeight="1">
      <c r="A1504" s="628"/>
      <c r="B1504" s="629" t="s">
        <v>699</v>
      </c>
      <c r="C1504" s="628" t="s">
        <v>700</v>
      </c>
      <c r="D1504" s="628" t="s">
        <v>701</v>
      </c>
      <c r="E1504" s="713" t="s">
        <v>702</v>
      </c>
      <c r="F1504" s="713"/>
      <c r="G1504" s="630" t="s">
        <v>703</v>
      </c>
      <c r="H1504" s="629" t="s">
        <v>704</v>
      </c>
      <c r="I1504" s="629" t="s">
        <v>705</v>
      </c>
      <c r="J1504" s="629" t="s">
        <v>77</v>
      </c>
    </row>
    <row r="1505" spans="1:10" ht="60" customHeight="1">
      <c r="A1505" s="631" t="s">
        <v>706</v>
      </c>
      <c r="B1505" s="632" t="s">
        <v>1458</v>
      </c>
      <c r="C1505" s="631" t="s">
        <v>23</v>
      </c>
      <c r="D1505" s="631" t="s">
        <v>1459</v>
      </c>
      <c r="E1505" s="710" t="s">
        <v>755</v>
      </c>
      <c r="F1505" s="710"/>
      <c r="G1505" s="634" t="s">
        <v>714</v>
      </c>
      <c r="H1505" s="635">
        <v>1</v>
      </c>
      <c r="I1505" s="636">
        <v>11.82</v>
      </c>
      <c r="J1505" s="636">
        <v>11.82</v>
      </c>
    </row>
    <row r="1506" spans="1:10" ht="48" customHeight="1">
      <c r="A1506" s="647" t="s">
        <v>732</v>
      </c>
      <c r="B1506" s="648" t="s">
        <v>1282</v>
      </c>
      <c r="C1506" s="647" t="s">
        <v>23</v>
      </c>
      <c r="D1506" s="647" t="s">
        <v>1283</v>
      </c>
      <c r="E1506" s="711" t="s">
        <v>1084</v>
      </c>
      <c r="F1506" s="711"/>
      <c r="G1506" s="649" t="s">
        <v>265</v>
      </c>
      <c r="H1506" s="650">
        <v>3.43E-5</v>
      </c>
      <c r="I1506" s="651">
        <v>258909.48</v>
      </c>
      <c r="J1506" s="651">
        <v>8.8800000000000008</v>
      </c>
    </row>
    <row r="1507" spans="1:10" ht="60" customHeight="1">
      <c r="A1507" s="647" t="s">
        <v>732</v>
      </c>
      <c r="B1507" s="648" t="s">
        <v>1470</v>
      </c>
      <c r="C1507" s="647" t="s">
        <v>23</v>
      </c>
      <c r="D1507" s="647" t="s">
        <v>1471</v>
      </c>
      <c r="E1507" s="711" t="s">
        <v>1084</v>
      </c>
      <c r="F1507" s="711"/>
      <c r="G1507" s="649" t="s">
        <v>265</v>
      </c>
      <c r="H1507" s="650">
        <v>3.43E-5</v>
      </c>
      <c r="I1507" s="651">
        <v>86000</v>
      </c>
      <c r="J1507" s="651">
        <v>2.94</v>
      </c>
    </row>
    <row r="1508" spans="1:10" ht="25.5">
      <c r="A1508" s="643"/>
      <c r="B1508" s="643"/>
      <c r="C1508" s="643"/>
      <c r="D1508" s="643"/>
      <c r="E1508" s="643" t="s">
        <v>717</v>
      </c>
      <c r="F1508" s="644">
        <v>0</v>
      </c>
      <c r="G1508" s="643" t="s">
        <v>718</v>
      </c>
      <c r="H1508" s="644">
        <v>0</v>
      </c>
      <c r="I1508" s="643" t="s">
        <v>719</v>
      </c>
      <c r="J1508" s="644">
        <v>0</v>
      </c>
    </row>
    <row r="1509" spans="1:10" ht="15.75" thickBot="1">
      <c r="A1509" s="643"/>
      <c r="B1509" s="643"/>
      <c r="C1509" s="643"/>
      <c r="D1509" s="643"/>
      <c r="E1509" s="643" t="s">
        <v>720</v>
      </c>
      <c r="F1509" s="644">
        <v>3.51</v>
      </c>
      <c r="G1509" s="643"/>
      <c r="H1509" s="712" t="s">
        <v>721</v>
      </c>
      <c r="I1509" s="712"/>
      <c r="J1509" s="644">
        <v>15.33</v>
      </c>
    </row>
    <row r="1510" spans="1:10" ht="0.95" customHeight="1" thickTop="1">
      <c r="A1510" s="646"/>
      <c r="B1510" s="646"/>
      <c r="C1510" s="646"/>
      <c r="D1510" s="646"/>
      <c r="E1510" s="646"/>
      <c r="F1510" s="646"/>
      <c r="G1510" s="646"/>
      <c r="H1510" s="646"/>
      <c r="I1510" s="646"/>
      <c r="J1510" s="646"/>
    </row>
    <row r="1511" spans="1:10" ht="18" customHeight="1">
      <c r="A1511" s="628"/>
      <c r="B1511" s="629" t="s">
        <v>699</v>
      </c>
      <c r="C1511" s="628" t="s">
        <v>700</v>
      </c>
      <c r="D1511" s="628" t="s">
        <v>701</v>
      </c>
      <c r="E1511" s="713" t="s">
        <v>702</v>
      </c>
      <c r="F1511" s="713"/>
      <c r="G1511" s="630" t="s">
        <v>703</v>
      </c>
      <c r="H1511" s="629" t="s">
        <v>704</v>
      </c>
      <c r="I1511" s="629" t="s">
        <v>705</v>
      </c>
      <c r="J1511" s="629" t="s">
        <v>77</v>
      </c>
    </row>
    <row r="1512" spans="1:10" ht="60" customHeight="1">
      <c r="A1512" s="631" t="s">
        <v>706</v>
      </c>
      <c r="B1512" s="632" t="s">
        <v>1466</v>
      </c>
      <c r="C1512" s="631" t="s">
        <v>23</v>
      </c>
      <c r="D1512" s="631" t="s">
        <v>1467</v>
      </c>
      <c r="E1512" s="710" t="s">
        <v>755</v>
      </c>
      <c r="F1512" s="710"/>
      <c r="G1512" s="634" t="s">
        <v>714</v>
      </c>
      <c r="H1512" s="635">
        <v>1</v>
      </c>
      <c r="I1512" s="636">
        <v>0.96</v>
      </c>
      <c r="J1512" s="636">
        <v>0.96</v>
      </c>
    </row>
    <row r="1513" spans="1:10" ht="48" customHeight="1">
      <c r="A1513" s="647" t="s">
        <v>732</v>
      </c>
      <c r="B1513" s="648" t="s">
        <v>1282</v>
      </c>
      <c r="C1513" s="647" t="s">
        <v>23</v>
      </c>
      <c r="D1513" s="647" t="s">
        <v>1283</v>
      </c>
      <c r="E1513" s="711" t="s">
        <v>1084</v>
      </c>
      <c r="F1513" s="711"/>
      <c r="G1513" s="649" t="s">
        <v>265</v>
      </c>
      <c r="H1513" s="650">
        <v>2.7999999999999999E-6</v>
      </c>
      <c r="I1513" s="651">
        <v>258909.48</v>
      </c>
      <c r="J1513" s="651">
        <v>0.72</v>
      </c>
    </row>
    <row r="1514" spans="1:10" ht="60" customHeight="1">
      <c r="A1514" s="647" t="s">
        <v>732</v>
      </c>
      <c r="B1514" s="648" t="s">
        <v>1470</v>
      </c>
      <c r="C1514" s="647" t="s">
        <v>23</v>
      </c>
      <c r="D1514" s="647" t="s">
        <v>1471</v>
      </c>
      <c r="E1514" s="711" t="s">
        <v>1084</v>
      </c>
      <c r="F1514" s="711"/>
      <c r="G1514" s="649" t="s">
        <v>265</v>
      </c>
      <c r="H1514" s="650">
        <v>2.7999999999999999E-6</v>
      </c>
      <c r="I1514" s="651">
        <v>86000</v>
      </c>
      <c r="J1514" s="651">
        <v>0.24</v>
      </c>
    </row>
    <row r="1515" spans="1:10" ht="25.5">
      <c r="A1515" s="643"/>
      <c r="B1515" s="643"/>
      <c r="C1515" s="643"/>
      <c r="D1515" s="643"/>
      <c r="E1515" s="643" t="s">
        <v>717</v>
      </c>
      <c r="F1515" s="644">
        <v>0</v>
      </c>
      <c r="G1515" s="643" t="s">
        <v>718</v>
      </c>
      <c r="H1515" s="644">
        <v>0</v>
      </c>
      <c r="I1515" s="643" t="s">
        <v>719</v>
      </c>
      <c r="J1515" s="644">
        <v>0</v>
      </c>
    </row>
    <row r="1516" spans="1:10" ht="15.75" thickBot="1">
      <c r="A1516" s="643"/>
      <c r="B1516" s="643"/>
      <c r="C1516" s="643"/>
      <c r="D1516" s="643"/>
      <c r="E1516" s="643" t="s">
        <v>720</v>
      </c>
      <c r="F1516" s="644">
        <v>0.28000000000000003</v>
      </c>
      <c r="G1516" s="643"/>
      <c r="H1516" s="712" t="s">
        <v>721</v>
      </c>
      <c r="I1516" s="712"/>
      <c r="J1516" s="644">
        <v>1.24</v>
      </c>
    </row>
    <row r="1517" spans="1:10" ht="0.95" customHeight="1" thickTop="1">
      <c r="A1517" s="646"/>
      <c r="B1517" s="646"/>
      <c r="C1517" s="646"/>
      <c r="D1517" s="646"/>
      <c r="E1517" s="646"/>
      <c r="F1517" s="646"/>
      <c r="G1517" s="646"/>
      <c r="H1517" s="646"/>
      <c r="I1517" s="646"/>
      <c r="J1517" s="646"/>
    </row>
    <row r="1518" spans="1:10" ht="18" customHeight="1">
      <c r="A1518" s="628"/>
      <c r="B1518" s="629" t="s">
        <v>699</v>
      </c>
      <c r="C1518" s="628" t="s">
        <v>700</v>
      </c>
      <c r="D1518" s="628" t="s">
        <v>701</v>
      </c>
      <c r="E1518" s="713" t="s">
        <v>702</v>
      </c>
      <c r="F1518" s="713"/>
      <c r="G1518" s="630" t="s">
        <v>703</v>
      </c>
      <c r="H1518" s="629" t="s">
        <v>704</v>
      </c>
      <c r="I1518" s="629" t="s">
        <v>705</v>
      </c>
      <c r="J1518" s="629" t="s">
        <v>77</v>
      </c>
    </row>
    <row r="1519" spans="1:10" ht="60" customHeight="1">
      <c r="A1519" s="631" t="s">
        <v>706</v>
      </c>
      <c r="B1519" s="632" t="s">
        <v>1462</v>
      </c>
      <c r="C1519" s="631" t="s">
        <v>23</v>
      </c>
      <c r="D1519" s="631" t="s">
        <v>1463</v>
      </c>
      <c r="E1519" s="710" t="s">
        <v>755</v>
      </c>
      <c r="F1519" s="710"/>
      <c r="G1519" s="634" t="s">
        <v>714</v>
      </c>
      <c r="H1519" s="635">
        <v>1</v>
      </c>
      <c r="I1519" s="636">
        <v>2.4700000000000002</v>
      </c>
      <c r="J1519" s="636">
        <v>2.4700000000000002</v>
      </c>
    </row>
    <row r="1520" spans="1:10" ht="48" customHeight="1">
      <c r="A1520" s="647" t="s">
        <v>732</v>
      </c>
      <c r="B1520" s="648" t="s">
        <v>1282</v>
      </c>
      <c r="C1520" s="647" t="s">
        <v>23</v>
      </c>
      <c r="D1520" s="647" t="s">
        <v>1283</v>
      </c>
      <c r="E1520" s="711" t="s">
        <v>1084</v>
      </c>
      <c r="F1520" s="711"/>
      <c r="G1520" s="649" t="s">
        <v>265</v>
      </c>
      <c r="H1520" s="650">
        <v>7.1999999999999997E-6</v>
      </c>
      <c r="I1520" s="651">
        <v>258909.48</v>
      </c>
      <c r="J1520" s="651">
        <v>1.86</v>
      </c>
    </row>
    <row r="1521" spans="1:10" ht="60" customHeight="1">
      <c r="A1521" s="647" t="s">
        <v>732</v>
      </c>
      <c r="B1521" s="648" t="s">
        <v>1470</v>
      </c>
      <c r="C1521" s="647" t="s">
        <v>23</v>
      </c>
      <c r="D1521" s="647" t="s">
        <v>1471</v>
      </c>
      <c r="E1521" s="711" t="s">
        <v>1084</v>
      </c>
      <c r="F1521" s="711"/>
      <c r="G1521" s="649" t="s">
        <v>265</v>
      </c>
      <c r="H1521" s="650">
        <v>7.1999999999999997E-6</v>
      </c>
      <c r="I1521" s="651">
        <v>86000</v>
      </c>
      <c r="J1521" s="651">
        <v>0.61</v>
      </c>
    </row>
    <row r="1522" spans="1:10" ht="25.5">
      <c r="A1522" s="643"/>
      <c r="B1522" s="643"/>
      <c r="C1522" s="643"/>
      <c r="D1522" s="643"/>
      <c r="E1522" s="643" t="s">
        <v>717</v>
      </c>
      <c r="F1522" s="644">
        <v>0</v>
      </c>
      <c r="G1522" s="643" t="s">
        <v>718</v>
      </c>
      <c r="H1522" s="644">
        <v>0</v>
      </c>
      <c r="I1522" s="643" t="s">
        <v>719</v>
      </c>
      <c r="J1522" s="644">
        <v>0</v>
      </c>
    </row>
    <row r="1523" spans="1:10" ht="15.75" thickBot="1">
      <c r="A1523" s="643"/>
      <c r="B1523" s="643"/>
      <c r="C1523" s="643"/>
      <c r="D1523" s="643"/>
      <c r="E1523" s="643" t="s">
        <v>720</v>
      </c>
      <c r="F1523" s="644">
        <v>0.73</v>
      </c>
      <c r="G1523" s="643"/>
      <c r="H1523" s="712" t="s">
        <v>721</v>
      </c>
      <c r="I1523" s="712"/>
      <c r="J1523" s="644">
        <v>3.2</v>
      </c>
    </row>
    <row r="1524" spans="1:10" ht="0.95" customHeight="1" thickTop="1">
      <c r="A1524" s="646"/>
      <c r="B1524" s="646"/>
      <c r="C1524" s="646"/>
      <c r="D1524" s="646"/>
      <c r="E1524" s="646"/>
      <c r="F1524" s="646"/>
      <c r="G1524" s="646"/>
      <c r="H1524" s="646"/>
      <c r="I1524" s="646"/>
      <c r="J1524" s="646"/>
    </row>
    <row r="1525" spans="1:10" ht="18" customHeight="1">
      <c r="A1525" s="628"/>
      <c r="B1525" s="629" t="s">
        <v>699</v>
      </c>
      <c r="C1525" s="628" t="s">
        <v>700</v>
      </c>
      <c r="D1525" s="628" t="s">
        <v>701</v>
      </c>
      <c r="E1525" s="713" t="s">
        <v>702</v>
      </c>
      <c r="F1525" s="713"/>
      <c r="G1525" s="630" t="s">
        <v>703</v>
      </c>
      <c r="H1525" s="629" t="s">
        <v>704</v>
      </c>
      <c r="I1525" s="629" t="s">
        <v>705</v>
      </c>
      <c r="J1525" s="629" t="s">
        <v>77</v>
      </c>
    </row>
    <row r="1526" spans="1:10" ht="60" customHeight="1">
      <c r="A1526" s="631" t="s">
        <v>706</v>
      </c>
      <c r="B1526" s="632" t="s">
        <v>1460</v>
      </c>
      <c r="C1526" s="631" t="s">
        <v>23</v>
      </c>
      <c r="D1526" s="631" t="s">
        <v>1461</v>
      </c>
      <c r="E1526" s="710" t="s">
        <v>755</v>
      </c>
      <c r="F1526" s="710"/>
      <c r="G1526" s="634" t="s">
        <v>714</v>
      </c>
      <c r="H1526" s="635">
        <v>1</v>
      </c>
      <c r="I1526" s="636">
        <v>22.16</v>
      </c>
      <c r="J1526" s="636">
        <v>22.16</v>
      </c>
    </row>
    <row r="1527" spans="1:10" ht="48" customHeight="1">
      <c r="A1527" s="647" t="s">
        <v>732</v>
      </c>
      <c r="B1527" s="648" t="s">
        <v>1282</v>
      </c>
      <c r="C1527" s="647" t="s">
        <v>23</v>
      </c>
      <c r="D1527" s="647" t="s">
        <v>1283</v>
      </c>
      <c r="E1527" s="711" t="s">
        <v>1084</v>
      </c>
      <c r="F1527" s="711"/>
      <c r="G1527" s="649" t="s">
        <v>265</v>
      </c>
      <c r="H1527" s="650">
        <v>6.4300000000000004E-5</v>
      </c>
      <c r="I1527" s="651">
        <v>258909.48</v>
      </c>
      <c r="J1527" s="651">
        <v>16.64</v>
      </c>
    </row>
    <row r="1528" spans="1:10" ht="60" customHeight="1">
      <c r="A1528" s="647" t="s">
        <v>732</v>
      </c>
      <c r="B1528" s="648" t="s">
        <v>1470</v>
      </c>
      <c r="C1528" s="647" t="s">
        <v>23</v>
      </c>
      <c r="D1528" s="647" t="s">
        <v>1471</v>
      </c>
      <c r="E1528" s="711" t="s">
        <v>1084</v>
      </c>
      <c r="F1528" s="711"/>
      <c r="G1528" s="649" t="s">
        <v>265</v>
      </c>
      <c r="H1528" s="650">
        <v>6.4300000000000004E-5</v>
      </c>
      <c r="I1528" s="651">
        <v>86000</v>
      </c>
      <c r="J1528" s="651">
        <v>5.52</v>
      </c>
    </row>
    <row r="1529" spans="1:10" ht="25.5">
      <c r="A1529" s="643"/>
      <c r="B1529" s="643"/>
      <c r="C1529" s="643"/>
      <c r="D1529" s="643"/>
      <c r="E1529" s="643" t="s">
        <v>717</v>
      </c>
      <c r="F1529" s="644">
        <v>0</v>
      </c>
      <c r="G1529" s="643" t="s">
        <v>718</v>
      </c>
      <c r="H1529" s="644">
        <v>0</v>
      </c>
      <c r="I1529" s="643" t="s">
        <v>719</v>
      </c>
      <c r="J1529" s="644">
        <v>0</v>
      </c>
    </row>
    <row r="1530" spans="1:10" ht="15.75" thickBot="1">
      <c r="A1530" s="643"/>
      <c r="B1530" s="643"/>
      <c r="C1530" s="643"/>
      <c r="D1530" s="643"/>
      <c r="E1530" s="643" t="s">
        <v>720</v>
      </c>
      <c r="F1530" s="644">
        <v>6.59</v>
      </c>
      <c r="G1530" s="643"/>
      <c r="H1530" s="712" t="s">
        <v>721</v>
      </c>
      <c r="I1530" s="712"/>
      <c r="J1530" s="644">
        <v>28.75</v>
      </c>
    </row>
    <row r="1531" spans="1:10" ht="0.95" customHeight="1" thickTop="1">
      <c r="A1531" s="646"/>
      <c r="B1531" s="646"/>
      <c r="C1531" s="646"/>
      <c r="D1531" s="646"/>
      <c r="E1531" s="646"/>
      <c r="F1531" s="646"/>
      <c r="G1531" s="646"/>
      <c r="H1531" s="646"/>
      <c r="I1531" s="646"/>
      <c r="J1531" s="646"/>
    </row>
    <row r="1532" spans="1:10" ht="18" customHeight="1">
      <c r="A1532" s="628"/>
      <c r="B1532" s="629" t="s">
        <v>699</v>
      </c>
      <c r="C1532" s="628" t="s">
        <v>700</v>
      </c>
      <c r="D1532" s="628" t="s">
        <v>701</v>
      </c>
      <c r="E1532" s="713" t="s">
        <v>702</v>
      </c>
      <c r="F1532" s="713"/>
      <c r="G1532" s="630" t="s">
        <v>703</v>
      </c>
      <c r="H1532" s="629" t="s">
        <v>704</v>
      </c>
      <c r="I1532" s="629" t="s">
        <v>705</v>
      </c>
      <c r="J1532" s="629" t="s">
        <v>77</v>
      </c>
    </row>
    <row r="1533" spans="1:10" ht="60" customHeight="1">
      <c r="A1533" s="631" t="s">
        <v>706</v>
      </c>
      <c r="B1533" s="632" t="s">
        <v>1464</v>
      </c>
      <c r="C1533" s="631" t="s">
        <v>23</v>
      </c>
      <c r="D1533" s="631" t="s">
        <v>1465</v>
      </c>
      <c r="E1533" s="710" t="s">
        <v>755</v>
      </c>
      <c r="F1533" s="710"/>
      <c r="G1533" s="634" t="s">
        <v>714</v>
      </c>
      <c r="H1533" s="635">
        <v>1</v>
      </c>
      <c r="I1533" s="636">
        <v>109.15</v>
      </c>
      <c r="J1533" s="636">
        <v>109.15</v>
      </c>
    </row>
    <row r="1534" spans="1:10" ht="24" customHeight="1">
      <c r="A1534" s="647" t="s">
        <v>732</v>
      </c>
      <c r="B1534" s="648" t="s">
        <v>1226</v>
      </c>
      <c r="C1534" s="647" t="s">
        <v>23</v>
      </c>
      <c r="D1534" s="647" t="s">
        <v>1227</v>
      </c>
      <c r="E1534" s="711" t="s">
        <v>735</v>
      </c>
      <c r="F1534" s="711"/>
      <c r="G1534" s="649" t="s">
        <v>1030</v>
      </c>
      <c r="H1534" s="650">
        <v>26.43</v>
      </c>
      <c r="I1534" s="651">
        <v>4.13</v>
      </c>
      <c r="J1534" s="651">
        <v>109.15</v>
      </c>
    </row>
    <row r="1535" spans="1:10" ht="25.5">
      <c r="A1535" s="643"/>
      <c r="B1535" s="643"/>
      <c r="C1535" s="643"/>
      <c r="D1535" s="643"/>
      <c r="E1535" s="643" t="s">
        <v>717</v>
      </c>
      <c r="F1535" s="644">
        <v>0</v>
      </c>
      <c r="G1535" s="643" t="s">
        <v>718</v>
      </c>
      <c r="H1535" s="644">
        <v>0</v>
      </c>
      <c r="I1535" s="643" t="s">
        <v>719</v>
      </c>
      <c r="J1535" s="644">
        <v>0</v>
      </c>
    </row>
    <row r="1536" spans="1:10" ht="15.75" thickBot="1">
      <c r="A1536" s="643"/>
      <c r="B1536" s="643"/>
      <c r="C1536" s="643"/>
      <c r="D1536" s="643"/>
      <c r="E1536" s="643" t="s">
        <v>720</v>
      </c>
      <c r="F1536" s="644">
        <v>32.49</v>
      </c>
      <c r="G1536" s="643"/>
      <c r="H1536" s="712" t="s">
        <v>721</v>
      </c>
      <c r="I1536" s="712"/>
      <c r="J1536" s="644">
        <v>141.63999999999999</v>
      </c>
    </row>
    <row r="1537" spans="1:10" ht="0.95" customHeight="1" thickTop="1">
      <c r="A1537" s="646"/>
      <c r="B1537" s="646"/>
      <c r="C1537" s="646"/>
      <c r="D1537" s="646"/>
      <c r="E1537" s="646"/>
      <c r="F1537" s="646"/>
      <c r="G1537" s="646"/>
      <c r="H1537" s="646"/>
      <c r="I1537" s="646"/>
      <c r="J1537" s="646"/>
    </row>
    <row r="1538" spans="1:10" ht="18" customHeight="1">
      <c r="A1538" s="628"/>
      <c r="B1538" s="629" t="s">
        <v>699</v>
      </c>
      <c r="C1538" s="628" t="s">
        <v>700</v>
      </c>
      <c r="D1538" s="628" t="s">
        <v>701</v>
      </c>
      <c r="E1538" s="713" t="s">
        <v>702</v>
      </c>
      <c r="F1538" s="713"/>
      <c r="G1538" s="630" t="s">
        <v>703</v>
      </c>
      <c r="H1538" s="629" t="s">
        <v>704</v>
      </c>
      <c r="I1538" s="629" t="s">
        <v>705</v>
      </c>
      <c r="J1538" s="629" t="s">
        <v>77</v>
      </c>
    </row>
    <row r="1539" spans="1:10" ht="48" customHeight="1">
      <c r="A1539" s="631" t="s">
        <v>706</v>
      </c>
      <c r="B1539" s="632" t="s">
        <v>824</v>
      </c>
      <c r="C1539" s="631" t="s">
        <v>23</v>
      </c>
      <c r="D1539" s="631" t="s">
        <v>825</v>
      </c>
      <c r="E1539" s="710" t="s">
        <v>755</v>
      </c>
      <c r="F1539" s="710"/>
      <c r="G1539" s="634" t="s">
        <v>367</v>
      </c>
      <c r="H1539" s="635">
        <v>1</v>
      </c>
      <c r="I1539" s="636">
        <v>1.1200000000000001</v>
      </c>
      <c r="J1539" s="636">
        <v>1.1200000000000001</v>
      </c>
    </row>
    <row r="1540" spans="1:10" ht="48" customHeight="1">
      <c r="A1540" s="637" t="s">
        <v>710</v>
      </c>
      <c r="B1540" s="638" t="s">
        <v>1472</v>
      </c>
      <c r="C1540" s="637" t="s">
        <v>23</v>
      </c>
      <c r="D1540" s="637" t="s">
        <v>1473</v>
      </c>
      <c r="E1540" s="714" t="s">
        <v>755</v>
      </c>
      <c r="F1540" s="714"/>
      <c r="G1540" s="640" t="s">
        <v>714</v>
      </c>
      <c r="H1540" s="641">
        <v>1</v>
      </c>
      <c r="I1540" s="642">
        <v>0.85</v>
      </c>
      <c r="J1540" s="642">
        <v>0.85</v>
      </c>
    </row>
    <row r="1541" spans="1:10" ht="48" customHeight="1">
      <c r="A1541" s="637" t="s">
        <v>710</v>
      </c>
      <c r="B1541" s="638" t="s">
        <v>1474</v>
      </c>
      <c r="C1541" s="637" t="s">
        <v>23</v>
      </c>
      <c r="D1541" s="637" t="s">
        <v>1475</v>
      </c>
      <c r="E1541" s="714" t="s">
        <v>755</v>
      </c>
      <c r="F1541" s="714"/>
      <c r="G1541" s="640" t="s">
        <v>714</v>
      </c>
      <c r="H1541" s="641">
        <v>1</v>
      </c>
      <c r="I1541" s="642">
        <v>0.15</v>
      </c>
      <c r="J1541" s="642">
        <v>0.15</v>
      </c>
    </row>
    <row r="1542" spans="1:10" ht="48" customHeight="1">
      <c r="A1542" s="637" t="s">
        <v>710</v>
      </c>
      <c r="B1542" s="638" t="s">
        <v>1476</v>
      </c>
      <c r="C1542" s="637" t="s">
        <v>23</v>
      </c>
      <c r="D1542" s="637" t="s">
        <v>1477</v>
      </c>
      <c r="E1542" s="714" t="s">
        <v>755</v>
      </c>
      <c r="F1542" s="714"/>
      <c r="G1542" s="640" t="s">
        <v>714</v>
      </c>
      <c r="H1542" s="641">
        <v>1</v>
      </c>
      <c r="I1542" s="642">
        <v>0.11</v>
      </c>
      <c r="J1542" s="642">
        <v>0.11</v>
      </c>
    </row>
    <row r="1543" spans="1:10" ht="48" customHeight="1">
      <c r="A1543" s="637" t="s">
        <v>710</v>
      </c>
      <c r="B1543" s="638" t="s">
        <v>1478</v>
      </c>
      <c r="C1543" s="637" t="s">
        <v>23</v>
      </c>
      <c r="D1543" s="637" t="s">
        <v>1479</v>
      </c>
      <c r="E1543" s="714" t="s">
        <v>755</v>
      </c>
      <c r="F1543" s="714"/>
      <c r="G1543" s="640" t="s">
        <v>714</v>
      </c>
      <c r="H1543" s="641">
        <v>1</v>
      </c>
      <c r="I1543" s="642">
        <v>0.01</v>
      </c>
      <c r="J1543" s="642">
        <v>0.01</v>
      </c>
    </row>
    <row r="1544" spans="1:10" ht="25.5">
      <c r="A1544" s="643"/>
      <c r="B1544" s="643"/>
      <c r="C1544" s="643"/>
      <c r="D1544" s="643"/>
      <c r="E1544" s="643" t="s">
        <v>717</v>
      </c>
      <c r="F1544" s="644">
        <v>0</v>
      </c>
      <c r="G1544" s="643" t="s">
        <v>718</v>
      </c>
      <c r="H1544" s="644">
        <v>0</v>
      </c>
      <c r="I1544" s="643" t="s">
        <v>719</v>
      </c>
      <c r="J1544" s="644">
        <v>0</v>
      </c>
    </row>
    <row r="1545" spans="1:10" ht="15.75" thickBot="1">
      <c r="A1545" s="643"/>
      <c r="B1545" s="643"/>
      <c r="C1545" s="643"/>
      <c r="D1545" s="643"/>
      <c r="E1545" s="643" t="s">
        <v>720</v>
      </c>
      <c r="F1545" s="644">
        <v>0.33</v>
      </c>
      <c r="G1545" s="643"/>
      <c r="H1545" s="712" t="s">
        <v>721</v>
      </c>
      <c r="I1545" s="712"/>
      <c r="J1545" s="644">
        <v>1.45</v>
      </c>
    </row>
    <row r="1546" spans="1:10" ht="0.95" customHeight="1" thickTop="1">
      <c r="A1546" s="646"/>
      <c r="B1546" s="646"/>
      <c r="C1546" s="646"/>
      <c r="D1546" s="646"/>
      <c r="E1546" s="646"/>
      <c r="F1546" s="646"/>
      <c r="G1546" s="646"/>
      <c r="H1546" s="646"/>
      <c r="I1546" s="646"/>
      <c r="J1546" s="646"/>
    </row>
    <row r="1547" spans="1:10" ht="18" customHeight="1">
      <c r="A1547" s="628"/>
      <c r="B1547" s="629" t="s">
        <v>699</v>
      </c>
      <c r="C1547" s="628" t="s">
        <v>700</v>
      </c>
      <c r="D1547" s="628" t="s">
        <v>701</v>
      </c>
      <c r="E1547" s="713" t="s">
        <v>702</v>
      </c>
      <c r="F1547" s="713"/>
      <c r="G1547" s="630" t="s">
        <v>703</v>
      </c>
      <c r="H1547" s="629" t="s">
        <v>704</v>
      </c>
      <c r="I1547" s="629" t="s">
        <v>705</v>
      </c>
      <c r="J1547" s="629" t="s">
        <v>77</v>
      </c>
    </row>
    <row r="1548" spans="1:10" ht="48" customHeight="1">
      <c r="A1548" s="631" t="s">
        <v>706</v>
      </c>
      <c r="B1548" s="632" t="s">
        <v>1476</v>
      </c>
      <c r="C1548" s="631" t="s">
        <v>23</v>
      </c>
      <c r="D1548" s="631" t="s">
        <v>1477</v>
      </c>
      <c r="E1548" s="710" t="s">
        <v>755</v>
      </c>
      <c r="F1548" s="710"/>
      <c r="G1548" s="634" t="s">
        <v>714</v>
      </c>
      <c r="H1548" s="635">
        <v>1</v>
      </c>
      <c r="I1548" s="636">
        <v>0.11</v>
      </c>
      <c r="J1548" s="636">
        <v>0.11</v>
      </c>
    </row>
    <row r="1549" spans="1:10" ht="36" customHeight="1">
      <c r="A1549" s="647" t="s">
        <v>732</v>
      </c>
      <c r="B1549" s="648" t="s">
        <v>1480</v>
      </c>
      <c r="C1549" s="647" t="s">
        <v>23</v>
      </c>
      <c r="D1549" s="647" t="s">
        <v>1481</v>
      </c>
      <c r="E1549" s="711" t="s">
        <v>1084</v>
      </c>
      <c r="F1549" s="711"/>
      <c r="G1549" s="649" t="s">
        <v>265</v>
      </c>
      <c r="H1549" s="650">
        <v>6.3999999999999997E-5</v>
      </c>
      <c r="I1549" s="651">
        <v>1750</v>
      </c>
      <c r="J1549" s="651">
        <v>0.11</v>
      </c>
    </row>
    <row r="1550" spans="1:10" ht="25.5">
      <c r="A1550" s="643"/>
      <c r="B1550" s="643"/>
      <c r="C1550" s="643"/>
      <c r="D1550" s="643"/>
      <c r="E1550" s="643" t="s">
        <v>717</v>
      </c>
      <c r="F1550" s="644">
        <v>0</v>
      </c>
      <c r="G1550" s="643" t="s">
        <v>718</v>
      </c>
      <c r="H1550" s="644">
        <v>0</v>
      </c>
      <c r="I1550" s="643" t="s">
        <v>719</v>
      </c>
      <c r="J1550" s="644">
        <v>0</v>
      </c>
    </row>
    <row r="1551" spans="1:10" ht="15.75" thickBot="1">
      <c r="A1551" s="643"/>
      <c r="B1551" s="643"/>
      <c r="C1551" s="643"/>
      <c r="D1551" s="643"/>
      <c r="E1551" s="643" t="s">
        <v>720</v>
      </c>
      <c r="F1551" s="644">
        <v>0.03</v>
      </c>
      <c r="G1551" s="643"/>
      <c r="H1551" s="712" t="s">
        <v>721</v>
      </c>
      <c r="I1551" s="712"/>
      <c r="J1551" s="644">
        <v>0.14000000000000001</v>
      </c>
    </row>
    <row r="1552" spans="1:10" ht="0.95" customHeight="1" thickTop="1">
      <c r="A1552" s="646"/>
      <c r="B1552" s="646"/>
      <c r="C1552" s="646"/>
      <c r="D1552" s="646"/>
      <c r="E1552" s="646"/>
      <c r="F1552" s="646"/>
      <c r="G1552" s="646"/>
      <c r="H1552" s="646"/>
      <c r="I1552" s="646"/>
      <c r="J1552" s="646"/>
    </row>
    <row r="1553" spans="1:10" ht="18" customHeight="1">
      <c r="A1553" s="628"/>
      <c r="B1553" s="629" t="s">
        <v>699</v>
      </c>
      <c r="C1553" s="628" t="s">
        <v>700</v>
      </c>
      <c r="D1553" s="628" t="s">
        <v>701</v>
      </c>
      <c r="E1553" s="713" t="s">
        <v>702</v>
      </c>
      <c r="F1553" s="713"/>
      <c r="G1553" s="630" t="s">
        <v>703</v>
      </c>
      <c r="H1553" s="629" t="s">
        <v>704</v>
      </c>
      <c r="I1553" s="629" t="s">
        <v>705</v>
      </c>
      <c r="J1553" s="629" t="s">
        <v>77</v>
      </c>
    </row>
    <row r="1554" spans="1:10" ht="48" customHeight="1">
      <c r="A1554" s="631" t="s">
        <v>706</v>
      </c>
      <c r="B1554" s="632" t="s">
        <v>1478</v>
      </c>
      <c r="C1554" s="631" t="s">
        <v>23</v>
      </c>
      <c r="D1554" s="631" t="s">
        <v>1479</v>
      </c>
      <c r="E1554" s="710" t="s">
        <v>755</v>
      </c>
      <c r="F1554" s="710"/>
      <c r="G1554" s="634" t="s">
        <v>714</v>
      </c>
      <c r="H1554" s="635">
        <v>1</v>
      </c>
      <c r="I1554" s="636">
        <v>0.01</v>
      </c>
      <c r="J1554" s="636">
        <v>0.01</v>
      </c>
    </row>
    <row r="1555" spans="1:10" ht="36" customHeight="1">
      <c r="A1555" s="647" t="s">
        <v>732</v>
      </c>
      <c r="B1555" s="648" t="s">
        <v>1480</v>
      </c>
      <c r="C1555" s="647" t="s">
        <v>23</v>
      </c>
      <c r="D1555" s="647" t="s">
        <v>1481</v>
      </c>
      <c r="E1555" s="711" t="s">
        <v>1084</v>
      </c>
      <c r="F1555" s="711"/>
      <c r="G1555" s="649" t="s">
        <v>265</v>
      </c>
      <c r="H1555" s="650">
        <v>7.6000000000000001E-6</v>
      </c>
      <c r="I1555" s="651">
        <v>1750</v>
      </c>
      <c r="J1555" s="651">
        <v>0.01</v>
      </c>
    </row>
    <row r="1556" spans="1:10" ht="25.5">
      <c r="A1556" s="643"/>
      <c r="B1556" s="643"/>
      <c r="C1556" s="643"/>
      <c r="D1556" s="643"/>
      <c r="E1556" s="643" t="s">
        <v>717</v>
      </c>
      <c r="F1556" s="644">
        <v>0</v>
      </c>
      <c r="G1556" s="643" t="s">
        <v>718</v>
      </c>
      <c r="H1556" s="644">
        <v>0</v>
      </c>
      <c r="I1556" s="643" t="s">
        <v>719</v>
      </c>
      <c r="J1556" s="644">
        <v>0</v>
      </c>
    </row>
    <row r="1557" spans="1:10" ht="15.75" thickBot="1">
      <c r="A1557" s="643"/>
      <c r="B1557" s="643"/>
      <c r="C1557" s="643"/>
      <c r="D1557" s="643"/>
      <c r="E1557" s="643" t="s">
        <v>720</v>
      </c>
      <c r="F1557" s="644">
        <v>0</v>
      </c>
      <c r="G1557" s="643"/>
      <c r="H1557" s="712" t="s">
        <v>721</v>
      </c>
      <c r="I1557" s="712"/>
      <c r="J1557" s="644">
        <v>0.01</v>
      </c>
    </row>
    <row r="1558" spans="1:10" ht="0.95" customHeight="1" thickTop="1">
      <c r="A1558" s="646"/>
      <c r="B1558" s="646"/>
      <c r="C1558" s="646"/>
      <c r="D1558" s="646"/>
      <c r="E1558" s="646"/>
      <c r="F1558" s="646"/>
      <c r="G1558" s="646"/>
      <c r="H1558" s="646"/>
      <c r="I1558" s="646"/>
      <c r="J1558" s="646"/>
    </row>
    <row r="1559" spans="1:10" ht="18" customHeight="1">
      <c r="A1559" s="628"/>
      <c r="B1559" s="629" t="s">
        <v>699</v>
      </c>
      <c r="C1559" s="628" t="s">
        <v>700</v>
      </c>
      <c r="D1559" s="628" t="s">
        <v>701</v>
      </c>
      <c r="E1559" s="713" t="s">
        <v>702</v>
      </c>
      <c r="F1559" s="713"/>
      <c r="G1559" s="630" t="s">
        <v>703</v>
      </c>
      <c r="H1559" s="629" t="s">
        <v>704</v>
      </c>
      <c r="I1559" s="629" t="s">
        <v>705</v>
      </c>
      <c r="J1559" s="629" t="s">
        <v>77</v>
      </c>
    </row>
    <row r="1560" spans="1:10" ht="48" customHeight="1">
      <c r="A1560" s="631" t="s">
        <v>706</v>
      </c>
      <c r="B1560" s="632" t="s">
        <v>1474</v>
      </c>
      <c r="C1560" s="631" t="s">
        <v>23</v>
      </c>
      <c r="D1560" s="631" t="s">
        <v>1475</v>
      </c>
      <c r="E1560" s="710" t="s">
        <v>755</v>
      </c>
      <c r="F1560" s="710"/>
      <c r="G1560" s="634" t="s">
        <v>714</v>
      </c>
      <c r="H1560" s="635">
        <v>1</v>
      </c>
      <c r="I1560" s="636">
        <v>0.15</v>
      </c>
      <c r="J1560" s="636">
        <v>0.15</v>
      </c>
    </row>
    <row r="1561" spans="1:10" ht="36" customHeight="1">
      <c r="A1561" s="647" t="s">
        <v>732</v>
      </c>
      <c r="B1561" s="648" t="s">
        <v>1480</v>
      </c>
      <c r="C1561" s="647" t="s">
        <v>23</v>
      </c>
      <c r="D1561" s="647" t="s">
        <v>1481</v>
      </c>
      <c r="E1561" s="711" t="s">
        <v>1084</v>
      </c>
      <c r="F1561" s="711"/>
      <c r="G1561" s="649" t="s">
        <v>265</v>
      </c>
      <c r="H1561" s="650">
        <v>9.0000000000000006E-5</v>
      </c>
      <c r="I1561" s="651">
        <v>1750</v>
      </c>
      <c r="J1561" s="651">
        <v>0.15</v>
      </c>
    </row>
    <row r="1562" spans="1:10" ht="25.5">
      <c r="A1562" s="643"/>
      <c r="B1562" s="643"/>
      <c r="C1562" s="643"/>
      <c r="D1562" s="643"/>
      <c r="E1562" s="643" t="s">
        <v>717</v>
      </c>
      <c r="F1562" s="644">
        <v>0</v>
      </c>
      <c r="G1562" s="643" t="s">
        <v>718</v>
      </c>
      <c r="H1562" s="644">
        <v>0</v>
      </c>
      <c r="I1562" s="643" t="s">
        <v>719</v>
      </c>
      <c r="J1562" s="644">
        <v>0</v>
      </c>
    </row>
    <row r="1563" spans="1:10" ht="15.75" thickBot="1">
      <c r="A1563" s="643"/>
      <c r="B1563" s="643"/>
      <c r="C1563" s="643"/>
      <c r="D1563" s="643"/>
      <c r="E1563" s="643" t="s">
        <v>720</v>
      </c>
      <c r="F1563" s="644">
        <v>0.04</v>
      </c>
      <c r="G1563" s="643"/>
      <c r="H1563" s="712" t="s">
        <v>721</v>
      </c>
      <c r="I1563" s="712"/>
      <c r="J1563" s="644">
        <v>0.19</v>
      </c>
    </row>
    <row r="1564" spans="1:10" ht="0.95" customHeight="1" thickTop="1">
      <c r="A1564" s="646"/>
      <c r="B1564" s="646"/>
      <c r="C1564" s="646"/>
      <c r="D1564" s="646"/>
      <c r="E1564" s="646"/>
      <c r="F1564" s="646"/>
      <c r="G1564" s="646"/>
      <c r="H1564" s="646"/>
      <c r="I1564" s="646"/>
      <c r="J1564" s="646"/>
    </row>
    <row r="1565" spans="1:10" ht="18" customHeight="1">
      <c r="A1565" s="628"/>
      <c r="B1565" s="629" t="s">
        <v>699</v>
      </c>
      <c r="C1565" s="628" t="s">
        <v>700</v>
      </c>
      <c r="D1565" s="628" t="s">
        <v>701</v>
      </c>
      <c r="E1565" s="713" t="s">
        <v>702</v>
      </c>
      <c r="F1565" s="713"/>
      <c r="G1565" s="630" t="s">
        <v>703</v>
      </c>
      <c r="H1565" s="629" t="s">
        <v>704</v>
      </c>
      <c r="I1565" s="629" t="s">
        <v>705</v>
      </c>
      <c r="J1565" s="629" t="s">
        <v>77</v>
      </c>
    </row>
    <row r="1566" spans="1:10" ht="48" customHeight="1">
      <c r="A1566" s="631" t="s">
        <v>706</v>
      </c>
      <c r="B1566" s="632" t="s">
        <v>1472</v>
      </c>
      <c r="C1566" s="631" t="s">
        <v>23</v>
      </c>
      <c r="D1566" s="631" t="s">
        <v>1473</v>
      </c>
      <c r="E1566" s="710" t="s">
        <v>755</v>
      </c>
      <c r="F1566" s="710"/>
      <c r="G1566" s="634" t="s">
        <v>714</v>
      </c>
      <c r="H1566" s="635">
        <v>1</v>
      </c>
      <c r="I1566" s="636">
        <v>0.85</v>
      </c>
      <c r="J1566" s="636">
        <v>0.85</v>
      </c>
    </row>
    <row r="1567" spans="1:10" ht="24" customHeight="1">
      <c r="A1567" s="647" t="s">
        <v>732</v>
      </c>
      <c r="B1567" s="648" t="s">
        <v>1173</v>
      </c>
      <c r="C1567" s="647" t="s">
        <v>23</v>
      </c>
      <c r="D1567" s="647" t="s">
        <v>1174</v>
      </c>
      <c r="E1567" s="711" t="s">
        <v>735</v>
      </c>
      <c r="F1567" s="711"/>
      <c r="G1567" s="649" t="s">
        <v>1175</v>
      </c>
      <c r="H1567" s="650">
        <v>1.19</v>
      </c>
      <c r="I1567" s="651">
        <v>0.72</v>
      </c>
      <c r="J1567" s="651">
        <v>0.85</v>
      </c>
    </row>
    <row r="1568" spans="1:10" ht="25.5">
      <c r="A1568" s="643"/>
      <c r="B1568" s="643"/>
      <c r="C1568" s="643"/>
      <c r="D1568" s="643"/>
      <c r="E1568" s="643" t="s">
        <v>717</v>
      </c>
      <c r="F1568" s="644">
        <v>0</v>
      </c>
      <c r="G1568" s="643" t="s">
        <v>718</v>
      </c>
      <c r="H1568" s="644">
        <v>0</v>
      </c>
      <c r="I1568" s="643" t="s">
        <v>719</v>
      </c>
      <c r="J1568" s="644">
        <v>0</v>
      </c>
    </row>
    <row r="1569" spans="1:10" ht="15.75" thickBot="1">
      <c r="A1569" s="643"/>
      <c r="B1569" s="643"/>
      <c r="C1569" s="643"/>
      <c r="D1569" s="643"/>
      <c r="E1569" s="643" t="s">
        <v>720</v>
      </c>
      <c r="F1569" s="644">
        <v>0.25</v>
      </c>
      <c r="G1569" s="643"/>
      <c r="H1569" s="712" t="s">
        <v>721</v>
      </c>
      <c r="I1569" s="712"/>
      <c r="J1569" s="644">
        <v>1.1000000000000001</v>
      </c>
    </row>
    <row r="1570" spans="1:10" ht="0.95" customHeight="1" thickTop="1">
      <c r="A1570" s="646"/>
      <c r="B1570" s="646"/>
      <c r="C1570" s="646"/>
      <c r="D1570" s="646"/>
      <c r="E1570" s="646"/>
      <c r="F1570" s="646"/>
      <c r="G1570" s="646"/>
      <c r="H1570" s="646"/>
      <c r="I1570" s="646"/>
      <c r="J1570" s="646"/>
    </row>
    <row r="1571" spans="1:10" ht="18" customHeight="1">
      <c r="A1571" s="628"/>
      <c r="B1571" s="629" t="s">
        <v>699</v>
      </c>
      <c r="C1571" s="628" t="s">
        <v>700</v>
      </c>
      <c r="D1571" s="628" t="s">
        <v>701</v>
      </c>
      <c r="E1571" s="713" t="s">
        <v>702</v>
      </c>
      <c r="F1571" s="713"/>
      <c r="G1571" s="630" t="s">
        <v>703</v>
      </c>
      <c r="H1571" s="629" t="s">
        <v>704</v>
      </c>
      <c r="I1571" s="629" t="s">
        <v>705</v>
      </c>
      <c r="J1571" s="629" t="s">
        <v>77</v>
      </c>
    </row>
    <row r="1572" spans="1:10" ht="60" customHeight="1">
      <c r="A1572" s="631" t="s">
        <v>706</v>
      </c>
      <c r="B1572" s="632" t="s">
        <v>1066</v>
      </c>
      <c r="C1572" s="631" t="s">
        <v>23</v>
      </c>
      <c r="D1572" s="631" t="s">
        <v>1067</v>
      </c>
      <c r="E1572" s="710" t="s">
        <v>962</v>
      </c>
      <c r="F1572" s="710"/>
      <c r="G1572" s="634" t="s">
        <v>0</v>
      </c>
      <c r="H1572" s="635">
        <v>1</v>
      </c>
      <c r="I1572" s="636">
        <v>23.82</v>
      </c>
      <c r="J1572" s="636">
        <v>23.82</v>
      </c>
    </row>
    <row r="1573" spans="1:10" ht="48" customHeight="1">
      <c r="A1573" s="637" t="s">
        <v>710</v>
      </c>
      <c r="B1573" s="638" t="s">
        <v>1113</v>
      </c>
      <c r="C1573" s="637" t="s">
        <v>23</v>
      </c>
      <c r="D1573" s="637" t="s">
        <v>1114</v>
      </c>
      <c r="E1573" s="714" t="s">
        <v>713</v>
      </c>
      <c r="F1573" s="714"/>
      <c r="G1573" s="640" t="s">
        <v>3</v>
      </c>
      <c r="H1573" s="641">
        <v>3.7600000000000001E-2</v>
      </c>
      <c r="I1573" s="642">
        <v>350.72</v>
      </c>
      <c r="J1573" s="642">
        <v>13.18</v>
      </c>
    </row>
    <row r="1574" spans="1:10" ht="24" customHeight="1">
      <c r="A1574" s="637" t="s">
        <v>710</v>
      </c>
      <c r="B1574" s="638" t="s">
        <v>884</v>
      </c>
      <c r="C1574" s="637" t="s">
        <v>23</v>
      </c>
      <c r="D1574" s="637" t="s">
        <v>885</v>
      </c>
      <c r="E1574" s="714" t="s">
        <v>713</v>
      </c>
      <c r="F1574" s="714"/>
      <c r="G1574" s="640" t="s">
        <v>714</v>
      </c>
      <c r="H1574" s="641">
        <v>0.47</v>
      </c>
      <c r="I1574" s="642">
        <v>17.59</v>
      </c>
      <c r="J1574" s="642">
        <v>8.26</v>
      </c>
    </row>
    <row r="1575" spans="1:10" ht="24" customHeight="1">
      <c r="A1575" s="637" t="s">
        <v>710</v>
      </c>
      <c r="B1575" s="638" t="s">
        <v>727</v>
      </c>
      <c r="C1575" s="637" t="s">
        <v>23</v>
      </c>
      <c r="D1575" s="637" t="s">
        <v>728</v>
      </c>
      <c r="E1575" s="714" t="s">
        <v>713</v>
      </c>
      <c r="F1575" s="714"/>
      <c r="G1575" s="640" t="s">
        <v>714</v>
      </c>
      <c r="H1575" s="641">
        <v>0.17100000000000001</v>
      </c>
      <c r="I1575" s="642">
        <v>13.94</v>
      </c>
      <c r="J1575" s="642">
        <v>2.38</v>
      </c>
    </row>
    <row r="1576" spans="1:10" ht="25.5">
      <c r="A1576" s="643"/>
      <c r="B1576" s="643"/>
      <c r="C1576" s="643"/>
      <c r="D1576" s="643"/>
      <c r="E1576" s="643" t="s">
        <v>717</v>
      </c>
      <c r="F1576" s="644">
        <v>9.89</v>
      </c>
      <c r="G1576" s="643" t="s">
        <v>718</v>
      </c>
      <c r="H1576" s="644">
        <v>0</v>
      </c>
      <c r="I1576" s="643" t="s">
        <v>719</v>
      </c>
      <c r="J1576" s="644">
        <v>9.89</v>
      </c>
    </row>
    <row r="1577" spans="1:10" ht="15.75" thickBot="1">
      <c r="A1577" s="643"/>
      <c r="B1577" s="643"/>
      <c r="C1577" s="643"/>
      <c r="D1577" s="643"/>
      <c r="E1577" s="643" t="s">
        <v>720</v>
      </c>
      <c r="F1577" s="644">
        <v>7.09</v>
      </c>
      <c r="G1577" s="643"/>
      <c r="H1577" s="712" t="s">
        <v>721</v>
      </c>
      <c r="I1577" s="712"/>
      <c r="J1577" s="644">
        <v>30.91</v>
      </c>
    </row>
    <row r="1578" spans="1:10" ht="0.95" customHeight="1" thickTop="1">
      <c r="A1578" s="646"/>
      <c r="B1578" s="646"/>
      <c r="C1578" s="646"/>
      <c r="D1578" s="646"/>
      <c r="E1578" s="646"/>
      <c r="F1578" s="646"/>
      <c r="G1578" s="646"/>
      <c r="H1578" s="646"/>
      <c r="I1578" s="646"/>
      <c r="J1578" s="646"/>
    </row>
    <row r="1579" spans="1:10" ht="18" customHeight="1">
      <c r="A1579" s="628"/>
      <c r="B1579" s="629" t="s">
        <v>699</v>
      </c>
      <c r="C1579" s="628" t="s">
        <v>700</v>
      </c>
      <c r="D1579" s="628" t="s">
        <v>701</v>
      </c>
      <c r="E1579" s="713" t="s">
        <v>702</v>
      </c>
      <c r="F1579" s="713"/>
      <c r="G1579" s="630" t="s">
        <v>703</v>
      </c>
      <c r="H1579" s="629" t="s">
        <v>704</v>
      </c>
      <c r="I1579" s="629" t="s">
        <v>705</v>
      </c>
      <c r="J1579" s="629" t="s">
        <v>77</v>
      </c>
    </row>
    <row r="1580" spans="1:10" ht="36" customHeight="1">
      <c r="A1580" s="631" t="s">
        <v>706</v>
      </c>
      <c r="B1580" s="632" t="s">
        <v>795</v>
      </c>
      <c r="C1580" s="631" t="s">
        <v>23</v>
      </c>
      <c r="D1580" s="631" t="s">
        <v>796</v>
      </c>
      <c r="E1580" s="710" t="s">
        <v>755</v>
      </c>
      <c r="F1580" s="710"/>
      <c r="G1580" s="634" t="s">
        <v>776</v>
      </c>
      <c r="H1580" s="635">
        <v>1</v>
      </c>
      <c r="I1580" s="636">
        <v>49.49</v>
      </c>
      <c r="J1580" s="636">
        <v>49.49</v>
      </c>
    </row>
    <row r="1581" spans="1:10" ht="36" customHeight="1">
      <c r="A1581" s="637" t="s">
        <v>710</v>
      </c>
      <c r="B1581" s="638" t="s">
        <v>1482</v>
      </c>
      <c r="C1581" s="637" t="s">
        <v>23</v>
      </c>
      <c r="D1581" s="637" t="s">
        <v>1483</v>
      </c>
      <c r="E1581" s="714" t="s">
        <v>755</v>
      </c>
      <c r="F1581" s="714"/>
      <c r="G1581" s="640" t="s">
        <v>714</v>
      </c>
      <c r="H1581" s="641">
        <v>1</v>
      </c>
      <c r="I1581" s="642">
        <v>4.7300000000000004</v>
      </c>
      <c r="J1581" s="642">
        <v>4.7300000000000004</v>
      </c>
    </row>
    <row r="1582" spans="1:10" ht="36" customHeight="1">
      <c r="A1582" s="637" t="s">
        <v>710</v>
      </c>
      <c r="B1582" s="638" t="s">
        <v>1484</v>
      </c>
      <c r="C1582" s="637" t="s">
        <v>23</v>
      </c>
      <c r="D1582" s="637" t="s">
        <v>1485</v>
      </c>
      <c r="E1582" s="714" t="s">
        <v>755</v>
      </c>
      <c r="F1582" s="714"/>
      <c r="G1582" s="640" t="s">
        <v>714</v>
      </c>
      <c r="H1582" s="641">
        <v>1</v>
      </c>
      <c r="I1582" s="642">
        <v>26.3</v>
      </c>
      <c r="J1582" s="642">
        <v>26.3</v>
      </c>
    </row>
    <row r="1583" spans="1:10" ht="24" customHeight="1">
      <c r="A1583" s="637" t="s">
        <v>710</v>
      </c>
      <c r="B1583" s="638" t="s">
        <v>1486</v>
      </c>
      <c r="C1583" s="637" t="s">
        <v>23</v>
      </c>
      <c r="D1583" s="637" t="s">
        <v>1487</v>
      </c>
      <c r="E1583" s="714" t="s">
        <v>713</v>
      </c>
      <c r="F1583" s="714"/>
      <c r="G1583" s="640" t="s">
        <v>714</v>
      </c>
      <c r="H1583" s="641">
        <v>1</v>
      </c>
      <c r="I1583" s="642">
        <v>18.46</v>
      </c>
      <c r="J1583" s="642">
        <v>18.46</v>
      </c>
    </row>
    <row r="1584" spans="1:10" ht="25.5">
      <c r="A1584" s="643"/>
      <c r="B1584" s="643"/>
      <c r="C1584" s="643"/>
      <c r="D1584" s="643"/>
      <c r="E1584" s="643" t="s">
        <v>717</v>
      </c>
      <c r="F1584" s="644">
        <v>15.57</v>
      </c>
      <c r="G1584" s="643" t="s">
        <v>718</v>
      </c>
      <c r="H1584" s="644">
        <v>0</v>
      </c>
      <c r="I1584" s="643" t="s">
        <v>719</v>
      </c>
      <c r="J1584" s="644">
        <v>15.57</v>
      </c>
    </row>
    <row r="1585" spans="1:10" ht="15.75" thickBot="1">
      <c r="A1585" s="643"/>
      <c r="B1585" s="643"/>
      <c r="C1585" s="643"/>
      <c r="D1585" s="643"/>
      <c r="E1585" s="643" t="s">
        <v>720</v>
      </c>
      <c r="F1585" s="644">
        <v>14.73</v>
      </c>
      <c r="G1585" s="643"/>
      <c r="H1585" s="712" t="s">
        <v>721</v>
      </c>
      <c r="I1585" s="712"/>
      <c r="J1585" s="644">
        <v>64.22</v>
      </c>
    </row>
    <row r="1586" spans="1:10" ht="0.95" customHeight="1" thickTop="1">
      <c r="A1586" s="646"/>
      <c r="B1586" s="646"/>
      <c r="C1586" s="646"/>
      <c r="D1586" s="646"/>
      <c r="E1586" s="646"/>
      <c r="F1586" s="646"/>
      <c r="G1586" s="646"/>
      <c r="H1586" s="646"/>
      <c r="I1586" s="646"/>
      <c r="J1586" s="646"/>
    </row>
    <row r="1587" spans="1:10" ht="18" customHeight="1">
      <c r="A1587" s="628"/>
      <c r="B1587" s="629" t="s">
        <v>699</v>
      </c>
      <c r="C1587" s="628" t="s">
        <v>700</v>
      </c>
      <c r="D1587" s="628" t="s">
        <v>701</v>
      </c>
      <c r="E1587" s="713" t="s">
        <v>702</v>
      </c>
      <c r="F1587" s="713"/>
      <c r="G1587" s="630" t="s">
        <v>703</v>
      </c>
      <c r="H1587" s="629" t="s">
        <v>704</v>
      </c>
      <c r="I1587" s="629" t="s">
        <v>705</v>
      </c>
      <c r="J1587" s="629" t="s">
        <v>77</v>
      </c>
    </row>
    <row r="1588" spans="1:10" ht="36" customHeight="1">
      <c r="A1588" s="631" t="s">
        <v>706</v>
      </c>
      <c r="B1588" s="632" t="s">
        <v>789</v>
      </c>
      <c r="C1588" s="631" t="s">
        <v>23</v>
      </c>
      <c r="D1588" s="631" t="s">
        <v>790</v>
      </c>
      <c r="E1588" s="710" t="s">
        <v>755</v>
      </c>
      <c r="F1588" s="710"/>
      <c r="G1588" s="634" t="s">
        <v>367</v>
      </c>
      <c r="H1588" s="635">
        <v>1</v>
      </c>
      <c r="I1588" s="636">
        <v>149.53</v>
      </c>
      <c r="J1588" s="636">
        <v>149.53</v>
      </c>
    </row>
    <row r="1589" spans="1:10" ht="36" customHeight="1">
      <c r="A1589" s="637" t="s">
        <v>710</v>
      </c>
      <c r="B1589" s="638" t="s">
        <v>1488</v>
      </c>
      <c r="C1589" s="637" t="s">
        <v>23</v>
      </c>
      <c r="D1589" s="637" t="s">
        <v>1489</v>
      </c>
      <c r="E1589" s="714" t="s">
        <v>755</v>
      </c>
      <c r="F1589" s="714"/>
      <c r="G1589" s="640" t="s">
        <v>714</v>
      </c>
      <c r="H1589" s="641">
        <v>1</v>
      </c>
      <c r="I1589" s="642">
        <v>57.77</v>
      </c>
      <c r="J1589" s="642">
        <v>57.77</v>
      </c>
    </row>
    <row r="1590" spans="1:10" ht="36" customHeight="1">
      <c r="A1590" s="637" t="s">
        <v>710</v>
      </c>
      <c r="B1590" s="638" t="s">
        <v>1482</v>
      </c>
      <c r="C1590" s="637" t="s">
        <v>23</v>
      </c>
      <c r="D1590" s="637" t="s">
        <v>1483</v>
      </c>
      <c r="E1590" s="714" t="s">
        <v>755</v>
      </c>
      <c r="F1590" s="714"/>
      <c r="G1590" s="640" t="s">
        <v>714</v>
      </c>
      <c r="H1590" s="641">
        <v>1</v>
      </c>
      <c r="I1590" s="642">
        <v>4.7300000000000004</v>
      </c>
      <c r="J1590" s="642">
        <v>4.7300000000000004</v>
      </c>
    </row>
    <row r="1591" spans="1:10" ht="36" customHeight="1">
      <c r="A1591" s="637" t="s">
        <v>710</v>
      </c>
      <c r="B1591" s="638" t="s">
        <v>1490</v>
      </c>
      <c r="C1591" s="637" t="s">
        <v>23</v>
      </c>
      <c r="D1591" s="637" t="s">
        <v>1491</v>
      </c>
      <c r="E1591" s="714" t="s">
        <v>755</v>
      </c>
      <c r="F1591" s="714"/>
      <c r="G1591" s="640" t="s">
        <v>714</v>
      </c>
      <c r="H1591" s="641">
        <v>1</v>
      </c>
      <c r="I1591" s="642">
        <v>42.27</v>
      </c>
      <c r="J1591" s="642">
        <v>42.27</v>
      </c>
    </row>
    <row r="1592" spans="1:10" ht="36" customHeight="1">
      <c r="A1592" s="637" t="s">
        <v>710</v>
      </c>
      <c r="B1592" s="638" t="s">
        <v>1484</v>
      </c>
      <c r="C1592" s="637" t="s">
        <v>23</v>
      </c>
      <c r="D1592" s="637" t="s">
        <v>1485</v>
      </c>
      <c r="E1592" s="714" t="s">
        <v>755</v>
      </c>
      <c r="F1592" s="714"/>
      <c r="G1592" s="640" t="s">
        <v>714</v>
      </c>
      <c r="H1592" s="641">
        <v>1</v>
      </c>
      <c r="I1592" s="642">
        <v>26.3</v>
      </c>
      <c r="J1592" s="642">
        <v>26.3</v>
      </c>
    </row>
    <row r="1593" spans="1:10" ht="24" customHeight="1">
      <c r="A1593" s="637" t="s">
        <v>710</v>
      </c>
      <c r="B1593" s="638" t="s">
        <v>1486</v>
      </c>
      <c r="C1593" s="637" t="s">
        <v>23</v>
      </c>
      <c r="D1593" s="637" t="s">
        <v>1487</v>
      </c>
      <c r="E1593" s="714" t="s">
        <v>713</v>
      </c>
      <c r="F1593" s="714"/>
      <c r="G1593" s="640" t="s">
        <v>714</v>
      </c>
      <c r="H1593" s="641">
        <v>1</v>
      </c>
      <c r="I1593" s="642">
        <v>18.46</v>
      </c>
      <c r="J1593" s="642">
        <v>18.46</v>
      </c>
    </row>
    <row r="1594" spans="1:10" ht="25.5">
      <c r="A1594" s="643"/>
      <c r="B1594" s="643"/>
      <c r="C1594" s="643"/>
      <c r="D1594" s="643"/>
      <c r="E1594" s="643" t="s">
        <v>717</v>
      </c>
      <c r="F1594" s="644">
        <v>15.57</v>
      </c>
      <c r="G1594" s="643" t="s">
        <v>718</v>
      </c>
      <c r="H1594" s="644">
        <v>0</v>
      </c>
      <c r="I1594" s="643" t="s">
        <v>719</v>
      </c>
      <c r="J1594" s="644">
        <v>15.57</v>
      </c>
    </row>
    <row r="1595" spans="1:10" ht="15.75" thickBot="1">
      <c r="A1595" s="643"/>
      <c r="B1595" s="643"/>
      <c r="C1595" s="643"/>
      <c r="D1595" s="643"/>
      <c r="E1595" s="643" t="s">
        <v>720</v>
      </c>
      <c r="F1595" s="644">
        <v>44.51</v>
      </c>
      <c r="G1595" s="643"/>
      <c r="H1595" s="712" t="s">
        <v>721</v>
      </c>
      <c r="I1595" s="712"/>
      <c r="J1595" s="644">
        <v>194.04</v>
      </c>
    </row>
    <row r="1596" spans="1:10" ht="0.95" customHeight="1" thickTop="1">
      <c r="A1596" s="646"/>
      <c r="B1596" s="646"/>
      <c r="C1596" s="646"/>
      <c r="D1596" s="646"/>
      <c r="E1596" s="646"/>
      <c r="F1596" s="646"/>
      <c r="G1596" s="646"/>
      <c r="H1596" s="646"/>
      <c r="I1596" s="646"/>
      <c r="J1596" s="646"/>
    </row>
    <row r="1597" spans="1:10" ht="18" customHeight="1">
      <c r="A1597" s="628"/>
      <c r="B1597" s="629" t="s">
        <v>699</v>
      </c>
      <c r="C1597" s="628" t="s">
        <v>700</v>
      </c>
      <c r="D1597" s="628" t="s">
        <v>701</v>
      </c>
      <c r="E1597" s="713" t="s">
        <v>702</v>
      </c>
      <c r="F1597" s="713"/>
      <c r="G1597" s="630" t="s">
        <v>703</v>
      </c>
      <c r="H1597" s="629" t="s">
        <v>704</v>
      </c>
      <c r="I1597" s="629" t="s">
        <v>705</v>
      </c>
      <c r="J1597" s="629" t="s">
        <v>77</v>
      </c>
    </row>
    <row r="1598" spans="1:10" ht="36" customHeight="1">
      <c r="A1598" s="631" t="s">
        <v>706</v>
      </c>
      <c r="B1598" s="632" t="s">
        <v>1484</v>
      </c>
      <c r="C1598" s="631" t="s">
        <v>23</v>
      </c>
      <c r="D1598" s="631" t="s">
        <v>1485</v>
      </c>
      <c r="E1598" s="710" t="s">
        <v>755</v>
      </c>
      <c r="F1598" s="710"/>
      <c r="G1598" s="634" t="s">
        <v>714</v>
      </c>
      <c r="H1598" s="635">
        <v>1</v>
      </c>
      <c r="I1598" s="636">
        <v>26.3</v>
      </c>
      <c r="J1598" s="636">
        <v>26.3</v>
      </c>
    </row>
    <row r="1599" spans="1:10" ht="36" customHeight="1">
      <c r="A1599" s="647" t="s">
        <v>732</v>
      </c>
      <c r="B1599" s="648" t="s">
        <v>1492</v>
      </c>
      <c r="C1599" s="647" t="s">
        <v>23</v>
      </c>
      <c r="D1599" s="647" t="s">
        <v>1493</v>
      </c>
      <c r="E1599" s="711" t="s">
        <v>1084</v>
      </c>
      <c r="F1599" s="711"/>
      <c r="G1599" s="649" t="s">
        <v>265</v>
      </c>
      <c r="H1599" s="650">
        <v>4.0000000000000003E-5</v>
      </c>
      <c r="I1599" s="651">
        <v>657500</v>
      </c>
      <c r="J1599" s="651">
        <v>26.3</v>
      </c>
    </row>
    <row r="1600" spans="1:10" ht="25.5">
      <c r="A1600" s="643"/>
      <c r="B1600" s="643"/>
      <c r="C1600" s="643"/>
      <c r="D1600" s="643"/>
      <c r="E1600" s="643" t="s">
        <v>717</v>
      </c>
      <c r="F1600" s="644">
        <v>0</v>
      </c>
      <c r="G1600" s="643" t="s">
        <v>718</v>
      </c>
      <c r="H1600" s="644">
        <v>0</v>
      </c>
      <c r="I1600" s="643" t="s">
        <v>719</v>
      </c>
      <c r="J1600" s="644">
        <v>0</v>
      </c>
    </row>
    <row r="1601" spans="1:10" ht="15.75" thickBot="1">
      <c r="A1601" s="643"/>
      <c r="B1601" s="643"/>
      <c r="C1601" s="643"/>
      <c r="D1601" s="643"/>
      <c r="E1601" s="643" t="s">
        <v>720</v>
      </c>
      <c r="F1601" s="644">
        <v>7.82</v>
      </c>
      <c r="G1601" s="643"/>
      <c r="H1601" s="712" t="s">
        <v>721</v>
      </c>
      <c r="I1601" s="712"/>
      <c r="J1601" s="644">
        <v>34.119999999999997</v>
      </c>
    </row>
    <row r="1602" spans="1:10" ht="0.95" customHeight="1" thickTop="1">
      <c r="A1602" s="646"/>
      <c r="B1602" s="646"/>
      <c r="C1602" s="646"/>
      <c r="D1602" s="646"/>
      <c r="E1602" s="646"/>
      <c r="F1602" s="646"/>
      <c r="G1602" s="646"/>
      <c r="H1602" s="646"/>
      <c r="I1602" s="646"/>
      <c r="J1602" s="646"/>
    </row>
    <row r="1603" spans="1:10" ht="18" customHeight="1">
      <c r="A1603" s="628"/>
      <c r="B1603" s="629" t="s">
        <v>699</v>
      </c>
      <c r="C1603" s="628" t="s">
        <v>700</v>
      </c>
      <c r="D1603" s="628" t="s">
        <v>701</v>
      </c>
      <c r="E1603" s="713" t="s">
        <v>702</v>
      </c>
      <c r="F1603" s="713"/>
      <c r="G1603" s="630" t="s">
        <v>703</v>
      </c>
      <c r="H1603" s="629" t="s">
        <v>704</v>
      </c>
      <c r="I1603" s="629" t="s">
        <v>705</v>
      </c>
      <c r="J1603" s="629" t="s">
        <v>77</v>
      </c>
    </row>
    <row r="1604" spans="1:10" ht="36" customHeight="1">
      <c r="A1604" s="631" t="s">
        <v>706</v>
      </c>
      <c r="B1604" s="632" t="s">
        <v>1482</v>
      </c>
      <c r="C1604" s="631" t="s">
        <v>23</v>
      </c>
      <c r="D1604" s="631" t="s">
        <v>1483</v>
      </c>
      <c r="E1604" s="710" t="s">
        <v>755</v>
      </c>
      <c r="F1604" s="710"/>
      <c r="G1604" s="634" t="s">
        <v>714</v>
      </c>
      <c r="H1604" s="635">
        <v>1</v>
      </c>
      <c r="I1604" s="636">
        <v>4.7300000000000004</v>
      </c>
      <c r="J1604" s="636">
        <v>4.7300000000000004</v>
      </c>
    </row>
    <row r="1605" spans="1:10" ht="36" customHeight="1">
      <c r="A1605" s="647" t="s">
        <v>732</v>
      </c>
      <c r="B1605" s="648" t="s">
        <v>1492</v>
      </c>
      <c r="C1605" s="647" t="s">
        <v>23</v>
      </c>
      <c r="D1605" s="647" t="s">
        <v>1493</v>
      </c>
      <c r="E1605" s="711" t="s">
        <v>1084</v>
      </c>
      <c r="F1605" s="711"/>
      <c r="G1605" s="649" t="s">
        <v>265</v>
      </c>
      <c r="H1605" s="650">
        <v>7.1999999999999997E-6</v>
      </c>
      <c r="I1605" s="651">
        <v>657500</v>
      </c>
      <c r="J1605" s="651">
        <v>4.7300000000000004</v>
      </c>
    </row>
    <row r="1606" spans="1:10" ht="25.5">
      <c r="A1606" s="643"/>
      <c r="B1606" s="643"/>
      <c r="C1606" s="643"/>
      <c r="D1606" s="643"/>
      <c r="E1606" s="643" t="s">
        <v>717</v>
      </c>
      <c r="F1606" s="644">
        <v>0</v>
      </c>
      <c r="G1606" s="643" t="s">
        <v>718</v>
      </c>
      <c r="H1606" s="644">
        <v>0</v>
      </c>
      <c r="I1606" s="643" t="s">
        <v>719</v>
      </c>
      <c r="J1606" s="644">
        <v>0</v>
      </c>
    </row>
    <row r="1607" spans="1:10" ht="15.75" thickBot="1">
      <c r="A1607" s="643"/>
      <c r="B1607" s="643"/>
      <c r="C1607" s="643"/>
      <c r="D1607" s="643"/>
      <c r="E1607" s="643" t="s">
        <v>720</v>
      </c>
      <c r="F1607" s="644">
        <v>1.4</v>
      </c>
      <c r="G1607" s="643"/>
      <c r="H1607" s="712" t="s">
        <v>721</v>
      </c>
      <c r="I1607" s="712"/>
      <c r="J1607" s="644">
        <v>6.13</v>
      </c>
    </row>
    <row r="1608" spans="1:10" ht="0.95" customHeight="1" thickTop="1">
      <c r="A1608" s="646"/>
      <c r="B1608" s="646"/>
      <c r="C1608" s="646"/>
      <c r="D1608" s="646"/>
      <c r="E1608" s="646"/>
      <c r="F1608" s="646"/>
      <c r="G1608" s="646"/>
      <c r="H1608" s="646"/>
      <c r="I1608" s="646"/>
      <c r="J1608" s="646"/>
    </row>
    <row r="1609" spans="1:10" ht="18" customHeight="1">
      <c r="A1609" s="628"/>
      <c r="B1609" s="629" t="s">
        <v>699</v>
      </c>
      <c r="C1609" s="628" t="s">
        <v>700</v>
      </c>
      <c r="D1609" s="628" t="s">
        <v>701</v>
      </c>
      <c r="E1609" s="713" t="s">
        <v>702</v>
      </c>
      <c r="F1609" s="713"/>
      <c r="G1609" s="630" t="s">
        <v>703</v>
      </c>
      <c r="H1609" s="629" t="s">
        <v>704</v>
      </c>
      <c r="I1609" s="629" t="s">
        <v>705</v>
      </c>
      <c r="J1609" s="629" t="s">
        <v>77</v>
      </c>
    </row>
    <row r="1610" spans="1:10" ht="36" customHeight="1">
      <c r="A1610" s="631" t="s">
        <v>706</v>
      </c>
      <c r="B1610" s="632" t="s">
        <v>1490</v>
      </c>
      <c r="C1610" s="631" t="s">
        <v>23</v>
      </c>
      <c r="D1610" s="631" t="s">
        <v>1491</v>
      </c>
      <c r="E1610" s="710" t="s">
        <v>755</v>
      </c>
      <c r="F1610" s="710"/>
      <c r="G1610" s="634" t="s">
        <v>714</v>
      </c>
      <c r="H1610" s="635">
        <v>1</v>
      </c>
      <c r="I1610" s="636">
        <v>42.27</v>
      </c>
      <c r="J1610" s="636">
        <v>42.27</v>
      </c>
    </row>
    <row r="1611" spans="1:10" ht="36" customHeight="1">
      <c r="A1611" s="647" t="s">
        <v>732</v>
      </c>
      <c r="B1611" s="648" t="s">
        <v>1492</v>
      </c>
      <c r="C1611" s="647" t="s">
        <v>23</v>
      </c>
      <c r="D1611" s="647" t="s">
        <v>1493</v>
      </c>
      <c r="E1611" s="711" t="s">
        <v>1084</v>
      </c>
      <c r="F1611" s="711"/>
      <c r="G1611" s="649" t="s">
        <v>265</v>
      </c>
      <c r="H1611" s="650">
        <v>6.4300000000000004E-5</v>
      </c>
      <c r="I1611" s="651">
        <v>657500</v>
      </c>
      <c r="J1611" s="651">
        <v>42.27</v>
      </c>
    </row>
    <row r="1612" spans="1:10" ht="25.5">
      <c r="A1612" s="643"/>
      <c r="B1612" s="643"/>
      <c r="C1612" s="643"/>
      <c r="D1612" s="643"/>
      <c r="E1612" s="643" t="s">
        <v>717</v>
      </c>
      <c r="F1612" s="644">
        <v>0</v>
      </c>
      <c r="G1612" s="643" t="s">
        <v>718</v>
      </c>
      <c r="H1612" s="644">
        <v>0</v>
      </c>
      <c r="I1612" s="643" t="s">
        <v>719</v>
      </c>
      <c r="J1612" s="644">
        <v>0</v>
      </c>
    </row>
    <row r="1613" spans="1:10" ht="15.75" thickBot="1">
      <c r="A1613" s="643"/>
      <c r="B1613" s="643"/>
      <c r="C1613" s="643"/>
      <c r="D1613" s="643"/>
      <c r="E1613" s="643" t="s">
        <v>720</v>
      </c>
      <c r="F1613" s="644">
        <v>12.58</v>
      </c>
      <c r="G1613" s="643"/>
      <c r="H1613" s="712" t="s">
        <v>721</v>
      </c>
      <c r="I1613" s="712"/>
      <c r="J1613" s="644">
        <v>54.85</v>
      </c>
    </row>
    <row r="1614" spans="1:10" ht="0.95" customHeight="1" thickTop="1">
      <c r="A1614" s="646"/>
      <c r="B1614" s="646"/>
      <c r="C1614" s="646"/>
      <c r="D1614" s="646"/>
      <c r="E1614" s="646"/>
      <c r="F1614" s="646"/>
      <c r="G1614" s="646"/>
      <c r="H1614" s="646"/>
      <c r="I1614" s="646"/>
      <c r="J1614" s="646"/>
    </row>
    <row r="1615" spans="1:10" ht="18" customHeight="1">
      <c r="A1615" s="628"/>
      <c r="B1615" s="629" t="s">
        <v>699</v>
      </c>
      <c r="C1615" s="628" t="s">
        <v>700</v>
      </c>
      <c r="D1615" s="628" t="s">
        <v>701</v>
      </c>
      <c r="E1615" s="713" t="s">
        <v>702</v>
      </c>
      <c r="F1615" s="713"/>
      <c r="G1615" s="630" t="s">
        <v>703</v>
      </c>
      <c r="H1615" s="629" t="s">
        <v>704</v>
      </c>
      <c r="I1615" s="629" t="s">
        <v>705</v>
      </c>
      <c r="J1615" s="629" t="s">
        <v>77</v>
      </c>
    </row>
    <row r="1616" spans="1:10" ht="36" customHeight="1">
      <c r="A1616" s="631" t="s">
        <v>706</v>
      </c>
      <c r="B1616" s="632" t="s">
        <v>1488</v>
      </c>
      <c r="C1616" s="631" t="s">
        <v>23</v>
      </c>
      <c r="D1616" s="631" t="s">
        <v>1489</v>
      </c>
      <c r="E1616" s="710" t="s">
        <v>755</v>
      </c>
      <c r="F1616" s="710"/>
      <c r="G1616" s="634" t="s">
        <v>714</v>
      </c>
      <c r="H1616" s="635">
        <v>1</v>
      </c>
      <c r="I1616" s="636">
        <v>57.77</v>
      </c>
      <c r="J1616" s="636">
        <v>57.77</v>
      </c>
    </row>
    <row r="1617" spans="1:10" ht="24" customHeight="1">
      <c r="A1617" s="647" t="s">
        <v>732</v>
      </c>
      <c r="B1617" s="648" t="s">
        <v>1226</v>
      </c>
      <c r="C1617" s="647" t="s">
        <v>23</v>
      </c>
      <c r="D1617" s="647" t="s">
        <v>1227</v>
      </c>
      <c r="E1617" s="711" t="s">
        <v>735</v>
      </c>
      <c r="F1617" s="711"/>
      <c r="G1617" s="649" t="s">
        <v>1030</v>
      </c>
      <c r="H1617" s="650">
        <v>13.99</v>
      </c>
      <c r="I1617" s="651">
        <v>4.13</v>
      </c>
      <c r="J1617" s="651">
        <v>57.77</v>
      </c>
    </row>
    <row r="1618" spans="1:10" ht="25.5">
      <c r="A1618" s="643"/>
      <c r="B1618" s="643"/>
      <c r="C1618" s="643"/>
      <c r="D1618" s="643"/>
      <c r="E1618" s="643" t="s">
        <v>717</v>
      </c>
      <c r="F1618" s="644">
        <v>0</v>
      </c>
      <c r="G1618" s="643" t="s">
        <v>718</v>
      </c>
      <c r="H1618" s="644">
        <v>0</v>
      </c>
      <c r="I1618" s="643" t="s">
        <v>719</v>
      </c>
      <c r="J1618" s="644">
        <v>0</v>
      </c>
    </row>
    <row r="1619" spans="1:10" ht="15.75" thickBot="1">
      <c r="A1619" s="643"/>
      <c r="B1619" s="643"/>
      <c r="C1619" s="643"/>
      <c r="D1619" s="643"/>
      <c r="E1619" s="643" t="s">
        <v>720</v>
      </c>
      <c r="F1619" s="644">
        <v>17.190000000000001</v>
      </c>
      <c r="G1619" s="643"/>
      <c r="H1619" s="712" t="s">
        <v>721</v>
      </c>
      <c r="I1619" s="712"/>
      <c r="J1619" s="644">
        <v>74.959999999999994</v>
      </c>
    </row>
    <row r="1620" spans="1:10" ht="0.95" customHeight="1" thickTop="1">
      <c r="A1620" s="646"/>
      <c r="B1620" s="646"/>
      <c r="C1620" s="646"/>
      <c r="D1620" s="646"/>
      <c r="E1620" s="646"/>
      <c r="F1620" s="646"/>
      <c r="G1620" s="646"/>
      <c r="H1620" s="646"/>
      <c r="I1620" s="646"/>
      <c r="J1620" s="646"/>
    </row>
    <row r="1621" spans="1:10" ht="18" customHeight="1">
      <c r="A1621" s="628"/>
      <c r="B1621" s="629" t="s">
        <v>699</v>
      </c>
      <c r="C1621" s="628" t="s">
        <v>700</v>
      </c>
      <c r="D1621" s="628" t="s">
        <v>701</v>
      </c>
      <c r="E1621" s="713" t="s">
        <v>702</v>
      </c>
      <c r="F1621" s="713"/>
      <c r="G1621" s="630" t="s">
        <v>703</v>
      </c>
      <c r="H1621" s="629" t="s">
        <v>704</v>
      </c>
      <c r="I1621" s="629" t="s">
        <v>705</v>
      </c>
      <c r="J1621" s="629" t="s">
        <v>77</v>
      </c>
    </row>
    <row r="1622" spans="1:10" ht="24" customHeight="1">
      <c r="A1622" s="631" t="s">
        <v>706</v>
      </c>
      <c r="B1622" s="632" t="s">
        <v>1216</v>
      </c>
      <c r="C1622" s="631" t="s">
        <v>23</v>
      </c>
      <c r="D1622" s="631" t="s">
        <v>1217</v>
      </c>
      <c r="E1622" s="710" t="s">
        <v>713</v>
      </c>
      <c r="F1622" s="710"/>
      <c r="G1622" s="634" t="s">
        <v>714</v>
      </c>
      <c r="H1622" s="635">
        <v>1</v>
      </c>
      <c r="I1622" s="636">
        <v>13.46</v>
      </c>
      <c r="J1622" s="636">
        <v>13.46</v>
      </c>
    </row>
    <row r="1623" spans="1:10" ht="24" customHeight="1">
      <c r="A1623" s="637" t="s">
        <v>710</v>
      </c>
      <c r="B1623" s="638" t="s">
        <v>1330</v>
      </c>
      <c r="C1623" s="637" t="s">
        <v>23</v>
      </c>
      <c r="D1623" s="637" t="s">
        <v>1331</v>
      </c>
      <c r="E1623" s="714" t="s">
        <v>713</v>
      </c>
      <c r="F1623" s="714"/>
      <c r="G1623" s="640" t="s">
        <v>714</v>
      </c>
      <c r="H1623" s="641">
        <v>1</v>
      </c>
      <c r="I1623" s="642">
        <v>0.03</v>
      </c>
      <c r="J1623" s="642">
        <v>0.03</v>
      </c>
    </row>
    <row r="1624" spans="1:10" ht="24" customHeight="1">
      <c r="A1624" s="647" t="s">
        <v>732</v>
      </c>
      <c r="B1624" s="648" t="s">
        <v>1079</v>
      </c>
      <c r="C1624" s="647" t="s">
        <v>23</v>
      </c>
      <c r="D1624" s="647" t="s">
        <v>1080</v>
      </c>
      <c r="E1624" s="711" t="s">
        <v>1081</v>
      </c>
      <c r="F1624" s="711"/>
      <c r="G1624" s="649" t="s">
        <v>714</v>
      </c>
      <c r="H1624" s="650">
        <v>1</v>
      </c>
      <c r="I1624" s="651">
        <v>0.97</v>
      </c>
      <c r="J1624" s="651">
        <v>0.97</v>
      </c>
    </row>
    <row r="1625" spans="1:10" ht="24" customHeight="1">
      <c r="A1625" s="647" t="s">
        <v>732</v>
      </c>
      <c r="B1625" s="648" t="s">
        <v>1494</v>
      </c>
      <c r="C1625" s="647" t="s">
        <v>23</v>
      </c>
      <c r="D1625" s="647" t="s">
        <v>1495</v>
      </c>
      <c r="E1625" s="711" t="s">
        <v>1084</v>
      </c>
      <c r="F1625" s="711"/>
      <c r="G1625" s="649" t="s">
        <v>714</v>
      </c>
      <c r="H1625" s="650">
        <v>1</v>
      </c>
      <c r="I1625" s="651">
        <v>0.63</v>
      </c>
      <c r="J1625" s="651">
        <v>0.63</v>
      </c>
    </row>
    <row r="1626" spans="1:10" ht="24" customHeight="1">
      <c r="A1626" s="647" t="s">
        <v>732</v>
      </c>
      <c r="B1626" s="648" t="s">
        <v>1085</v>
      </c>
      <c r="C1626" s="647" t="s">
        <v>23</v>
      </c>
      <c r="D1626" s="647" t="s">
        <v>1086</v>
      </c>
      <c r="E1626" s="711" t="s">
        <v>1081</v>
      </c>
      <c r="F1626" s="711"/>
      <c r="G1626" s="649" t="s">
        <v>714</v>
      </c>
      <c r="H1626" s="650">
        <v>1</v>
      </c>
      <c r="I1626" s="651">
        <v>0.55000000000000004</v>
      </c>
      <c r="J1626" s="651">
        <v>0.55000000000000004</v>
      </c>
    </row>
    <row r="1627" spans="1:10" ht="24" customHeight="1">
      <c r="A1627" s="647" t="s">
        <v>732</v>
      </c>
      <c r="B1627" s="648" t="s">
        <v>1496</v>
      </c>
      <c r="C1627" s="647" t="s">
        <v>23</v>
      </c>
      <c r="D1627" s="647" t="s">
        <v>1497</v>
      </c>
      <c r="E1627" s="711" t="s">
        <v>1084</v>
      </c>
      <c r="F1627" s="711"/>
      <c r="G1627" s="649" t="s">
        <v>714</v>
      </c>
      <c r="H1627" s="650">
        <v>1</v>
      </c>
      <c r="I1627" s="651">
        <v>0.01</v>
      </c>
      <c r="J1627" s="651">
        <v>0.01</v>
      </c>
    </row>
    <row r="1628" spans="1:10" ht="24" customHeight="1">
      <c r="A1628" s="647" t="s">
        <v>732</v>
      </c>
      <c r="B1628" s="648" t="s">
        <v>1332</v>
      </c>
      <c r="C1628" s="647" t="s">
        <v>23</v>
      </c>
      <c r="D1628" s="647" t="s">
        <v>1333</v>
      </c>
      <c r="E1628" s="711" t="s">
        <v>1078</v>
      </c>
      <c r="F1628" s="711"/>
      <c r="G1628" s="649" t="s">
        <v>714</v>
      </c>
      <c r="H1628" s="650">
        <v>1</v>
      </c>
      <c r="I1628" s="651">
        <v>10.54</v>
      </c>
      <c r="J1628" s="651">
        <v>10.54</v>
      </c>
    </row>
    <row r="1629" spans="1:10" ht="24" customHeight="1">
      <c r="A1629" s="647" t="s">
        <v>732</v>
      </c>
      <c r="B1629" s="648" t="s">
        <v>1089</v>
      </c>
      <c r="C1629" s="647" t="s">
        <v>23</v>
      </c>
      <c r="D1629" s="647" t="s">
        <v>1090</v>
      </c>
      <c r="E1629" s="711" t="s">
        <v>1091</v>
      </c>
      <c r="F1629" s="711"/>
      <c r="G1629" s="649" t="s">
        <v>714</v>
      </c>
      <c r="H1629" s="650">
        <v>1</v>
      </c>
      <c r="I1629" s="651">
        <v>0.01</v>
      </c>
      <c r="J1629" s="651">
        <v>0.01</v>
      </c>
    </row>
    <row r="1630" spans="1:10" ht="24" customHeight="1">
      <c r="A1630" s="647" t="s">
        <v>732</v>
      </c>
      <c r="B1630" s="648" t="s">
        <v>1092</v>
      </c>
      <c r="C1630" s="647" t="s">
        <v>23</v>
      </c>
      <c r="D1630" s="647" t="s">
        <v>1093</v>
      </c>
      <c r="E1630" s="711" t="s">
        <v>1094</v>
      </c>
      <c r="F1630" s="711"/>
      <c r="G1630" s="649" t="s">
        <v>714</v>
      </c>
      <c r="H1630" s="650">
        <v>1</v>
      </c>
      <c r="I1630" s="651">
        <v>0.72</v>
      </c>
      <c r="J1630" s="651">
        <v>0.72</v>
      </c>
    </row>
    <row r="1631" spans="1:10" ht="25.5">
      <c r="A1631" s="643"/>
      <c r="B1631" s="643"/>
      <c r="C1631" s="643"/>
      <c r="D1631" s="643"/>
      <c r="E1631" s="643" t="s">
        <v>717</v>
      </c>
      <c r="F1631" s="644">
        <v>10.57</v>
      </c>
      <c r="G1631" s="643" t="s">
        <v>718</v>
      </c>
      <c r="H1631" s="644">
        <v>0</v>
      </c>
      <c r="I1631" s="643" t="s">
        <v>719</v>
      </c>
      <c r="J1631" s="644">
        <v>10.57</v>
      </c>
    </row>
    <row r="1632" spans="1:10" ht="15.75" thickBot="1">
      <c r="A1632" s="643"/>
      <c r="B1632" s="643"/>
      <c r="C1632" s="643"/>
      <c r="D1632" s="643"/>
      <c r="E1632" s="643" t="s">
        <v>720</v>
      </c>
      <c r="F1632" s="644">
        <v>4</v>
      </c>
      <c r="G1632" s="643"/>
      <c r="H1632" s="712" t="s">
        <v>721</v>
      </c>
      <c r="I1632" s="712"/>
      <c r="J1632" s="644">
        <v>17.46</v>
      </c>
    </row>
    <row r="1633" spans="1:10" ht="0.95" customHeight="1" thickTop="1">
      <c r="A1633" s="646"/>
      <c r="B1633" s="646"/>
      <c r="C1633" s="646"/>
      <c r="D1633" s="646"/>
      <c r="E1633" s="646"/>
      <c r="F1633" s="646"/>
      <c r="G1633" s="646"/>
      <c r="H1633" s="646"/>
      <c r="I1633" s="646"/>
      <c r="J1633" s="646"/>
    </row>
    <row r="1634" spans="1:10" ht="18" customHeight="1">
      <c r="A1634" s="628"/>
      <c r="B1634" s="629" t="s">
        <v>699</v>
      </c>
      <c r="C1634" s="628" t="s">
        <v>700</v>
      </c>
      <c r="D1634" s="628" t="s">
        <v>701</v>
      </c>
      <c r="E1634" s="713" t="s">
        <v>702</v>
      </c>
      <c r="F1634" s="713"/>
      <c r="G1634" s="630" t="s">
        <v>703</v>
      </c>
      <c r="H1634" s="629" t="s">
        <v>704</v>
      </c>
      <c r="I1634" s="629" t="s">
        <v>705</v>
      </c>
      <c r="J1634" s="629" t="s">
        <v>77</v>
      </c>
    </row>
    <row r="1635" spans="1:10" ht="24" customHeight="1">
      <c r="A1635" s="631" t="s">
        <v>706</v>
      </c>
      <c r="B1635" s="632" t="s">
        <v>1264</v>
      </c>
      <c r="C1635" s="631" t="s">
        <v>23</v>
      </c>
      <c r="D1635" s="631" t="s">
        <v>1265</v>
      </c>
      <c r="E1635" s="710" t="s">
        <v>713</v>
      </c>
      <c r="F1635" s="710"/>
      <c r="G1635" s="634" t="s">
        <v>714</v>
      </c>
      <c r="H1635" s="635">
        <v>1</v>
      </c>
      <c r="I1635" s="636">
        <v>14.1</v>
      </c>
      <c r="J1635" s="636">
        <v>14.1</v>
      </c>
    </row>
    <row r="1636" spans="1:10" ht="24" customHeight="1">
      <c r="A1636" s="637" t="s">
        <v>710</v>
      </c>
      <c r="B1636" s="638" t="s">
        <v>1334</v>
      </c>
      <c r="C1636" s="637" t="s">
        <v>23</v>
      </c>
      <c r="D1636" s="637" t="s">
        <v>1335</v>
      </c>
      <c r="E1636" s="714" t="s">
        <v>713</v>
      </c>
      <c r="F1636" s="714"/>
      <c r="G1636" s="640" t="s">
        <v>714</v>
      </c>
      <c r="H1636" s="641">
        <v>1</v>
      </c>
      <c r="I1636" s="642">
        <v>0.04</v>
      </c>
      <c r="J1636" s="642">
        <v>0.04</v>
      </c>
    </row>
    <row r="1637" spans="1:10" ht="24" customHeight="1">
      <c r="A1637" s="647" t="s">
        <v>732</v>
      </c>
      <c r="B1637" s="648" t="s">
        <v>1079</v>
      </c>
      <c r="C1637" s="647" t="s">
        <v>23</v>
      </c>
      <c r="D1637" s="647" t="s">
        <v>1080</v>
      </c>
      <c r="E1637" s="711" t="s">
        <v>1081</v>
      </c>
      <c r="F1637" s="711"/>
      <c r="G1637" s="649" t="s">
        <v>714</v>
      </c>
      <c r="H1637" s="650">
        <v>1</v>
      </c>
      <c r="I1637" s="651">
        <v>0.97</v>
      </c>
      <c r="J1637" s="651">
        <v>0.97</v>
      </c>
    </row>
    <row r="1638" spans="1:10" ht="24" customHeight="1">
      <c r="A1638" s="647" t="s">
        <v>732</v>
      </c>
      <c r="B1638" s="648" t="s">
        <v>1494</v>
      </c>
      <c r="C1638" s="647" t="s">
        <v>23</v>
      </c>
      <c r="D1638" s="647" t="s">
        <v>1495</v>
      </c>
      <c r="E1638" s="711" t="s">
        <v>1084</v>
      </c>
      <c r="F1638" s="711"/>
      <c r="G1638" s="649" t="s">
        <v>714</v>
      </c>
      <c r="H1638" s="650">
        <v>1</v>
      </c>
      <c r="I1638" s="651">
        <v>0.63</v>
      </c>
      <c r="J1638" s="651">
        <v>0.63</v>
      </c>
    </row>
    <row r="1639" spans="1:10" ht="24" customHeight="1">
      <c r="A1639" s="647" t="s">
        <v>732</v>
      </c>
      <c r="B1639" s="648" t="s">
        <v>1085</v>
      </c>
      <c r="C1639" s="647" t="s">
        <v>23</v>
      </c>
      <c r="D1639" s="647" t="s">
        <v>1086</v>
      </c>
      <c r="E1639" s="711" t="s">
        <v>1081</v>
      </c>
      <c r="F1639" s="711"/>
      <c r="G1639" s="649" t="s">
        <v>714</v>
      </c>
      <c r="H1639" s="650">
        <v>1</v>
      </c>
      <c r="I1639" s="651">
        <v>0.55000000000000004</v>
      </c>
      <c r="J1639" s="651">
        <v>0.55000000000000004</v>
      </c>
    </row>
    <row r="1640" spans="1:10" ht="24" customHeight="1">
      <c r="A1640" s="647" t="s">
        <v>732</v>
      </c>
      <c r="B1640" s="648" t="s">
        <v>1496</v>
      </c>
      <c r="C1640" s="647" t="s">
        <v>23</v>
      </c>
      <c r="D1640" s="647" t="s">
        <v>1497</v>
      </c>
      <c r="E1640" s="711" t="s">
        <v>1084</v>
      </c>
      <c r="F1640" s="711"/>
      <c r="G1640" s="649" t="s">
        <v>714</v>
      </c>
      <c r="H1640" s="650">
        <v>1</v>
      </c>
      <c r="I1640" s="651">
        <v>0.01</v>
      </c>
      <c r="J1640" s="651">
        <v>0.01</v>
      </c>
    </row>
    <row r="1641" spans="1:10" ht="24" customHeight="1">
      <c r="A1641" s="647" t="s">
        <v>732</v>
      </c>
      <c r="B1641" s="648" t="s">
        <v>1336</v>
      </c>
      <c r="C1641" s="647" t="s">
        <v>23</v>
      </c>
      <c r="D1641" s="647" t="s">
        <v>1337</v>
      </c>
      <c r="E1641" s="711" t="s">
        <v>1078</v>
      </c>
      <c r="F1641" s="711"/>
      <c r="G1641" s="649" t="s">
        <v>714</v>
      </c>
      <c r="H1641" s="650">
        <v>1</v>
      </c>
      <c r="I1641" s="651">
        <v>11.17</v>
      </c>
      <c r="J1641" s="651">
        <v>11.17</v>
      </c>
    </row>
    <row r="1642" spans="1:10" ht="24" customHeight="1">
      <c r="A1642" s="647" t="s">
        <v>732</v>
      </c>
      <c r="B1642" s="648" t="s">
        <v>1089</v>
      </c>
      <c r="C1642" s="647" t="s">
        <v>23</v>
      </c>
      <c r="D1642" s="647" t="s">
        <v>1090</v>
      </c>
      <c r="E1642" s="711" t="s">
        <v>1091</v>
      </c>
      <c r="F1642" s="711"/>
      <c r="G1642" s="649" t="s">
        <v>714</v>
      </c>
      <c r="H1642" s="650">
        <v>1</v>
      </c>
      <c r="I1642" s="651">
        <v>0.01</v>
      </c>
      <c r="J1642" s="651">
        <v>0.01</v>
      </c>
    </row>
    <row r="1643" spans="1:10" ht="24" customHeight="1">
      <c r="A1643" s="647" t="s">
        <v>732</v>
      </c>
      <c r="B1643" s="648" t="s">
        <v>1092</v>
      </c>
      <c r="C1643" s="647" t="s">
        <v>23</v>
      </c>
      <c r="D1643" s="647" t="s">
        <v>1093</v>
      </c>
      <c r="E1643" s="711" t="s">
        <v>1094</v>
      </c>
      <c r="F1643" s="711"/>
      <c r="G1643" s="649" t="s">
        <v>714</v>
      </c>
      <c r="H1643" s="650">
        <v>1</v>
      </c>
      <c r="I1643" s="651">
        <v>0.72</v>
      </c>
      <c r="J1643" s="651">
        <v>0.72</v>
      </c>
    </row>
    <row r="1644" spans="1:10" ht="25.5">
      <c r="A1644" s="643"/>
      <c r="B1644" s="643"/>
      <c r="C1644" s="643"/>
      <c r="D1644" s="643"/>
      <c r="E1644" s="643" t="s">
        <v>717</v>
      </c>
      <c r="F1644" s="644">
        <v>11.21</v>
      </c>
      <c r="G1644" s="643" t="s">
        <v>718</v>
      </c>
      <c r="H1644" s="644">
        <v>0</v>
      </c>
      <c r="I1644" s="643" t="s">
        <v>719</v>
      </c>
      <c r="J1644" s="644">
        <v>11.21</v>
      </c>
    </row>
    <row r="1645" spans="1:10" ht="15.75" thickBot="1">
      <c r="A1645" s="643"/>
      <c r="B1645" s="643"/>
      <c r="C1645" s="643"/>
      <c r="D1645" s="643"/>
      <c r="E1645" s="643" t="s">
        <v>720</v>
      </c>
      <c r="F1645" s="644">
        <v>4.1900000000000004</v>
      </c>
      <c r="G1645" s="643"/>
      <c r="H1645" s="712" t="s">
        <v>721</v>
      </c>
      <c r="I1645" s="712"/>
      <c r="J1645" s="644">
        <v>18.29</v>
      </c>
    </row>
    <row r="1646" spans="1:10" ht="0.95" customHeight="1" thickTop="1">
      <c r="A1646" s="646"/>
      <c r="B1646" s="646"/>
      <c r="C1646" s="646"/>
      <c r="D1646" s="646"/>
      <c r="E1646" s="646"/>
      <c r="F1646" s="646"/>
      <c r="G1646" s="646"/>
      <c r="H1646" s="646"/>
      <c r="I1646" s="646"/>
      <c r="J1646" s="646"/>
    </row>
    <row r="1647" spans="1:10" ht="18" customHeight="1">
      <c r="A1647" s="628"/>
      <c r="B1647" s="629" t="s">
        <v>699</v>
      </c>
      <c r="C1647" s="628" t="s">
        <v>700</v>
      </c>
      <c r="D1647" s="628" t="s">
        <v>701</v>
      </c>
      <c r="E1647" s="713" t="s">
        <v>702</v>
      </c>
      <c r="F1647" s="713"/>
      <c r="G1647" s="630" t="s">
        <v>703</v>
      </c>
      <c r="H1647" s="629" t="s">
        <v>704</v>
      </c>
      <c r="I1647" s="629" t="s">
        <v>705</v>
      </c>
      <c r="J1647" s="629" t="s">
        <v>77</v>
      </c>
    </row>
    <row r="1648" spans="1:10" ht="24" customHeight="1">
      <c r="A1648" s="631" t="s">
        <v>706</v>
      </c>
      <c r="B1648" s="632" t="s">
        <v>1234</v>
      </c>
      <c r="C1648" s="631" t="s">
        <v>23</v>
      </c>
      <c r="D1648" s="631" t="s">
        <v>1235</v>
      </c>
      <c r="E1648" s="710" t="s">
        <v>713</v>
      </c>
      <c r="F1648" s="710"/>
      <c r="G1648" s="634" t="s">
        <v>714</v>
      </c>
      <c r="H1648" s="635">
        <v>1</v>
      </c>
      <c r="I1648" s="636">
        <v>17.88</v>
      </c>
      <c r="J1648" s="636">
        <v>17.88</v>
      </c>
    </row>
    <row r="1649" spans="1:10" ht="24" customHeight="1">
      <c r="A1649" s="637" t="s">
        <v>710</v>
      </c>
      <c r="B1649" s="638" t="s">
        <v>1338</v>
      </c>
      <c r="C1649" s="637" t="s">
        <v>23</v>
      </c>
      <c r="D1649" s="637" t="s">
        <v>1339</v>
      </c>
      <c r="E1649" s="714" t="s">
        <v>713</v>
      </c>
      <c r="F1649" s="714"/>
      <c r="G1649" s="640" t="s">
        <v>714</v>
      </c>
      <c r="H1649" s="641">
        <v>1</v>
      </c>
      <c r="I1649" s="642">
        <v>0.05</v>
      </c>
      <c r="J1649" s="642">
        <v>0.05</v>
      </c>
    </row>
    <row r="1650" spans="1:10" ht="24" customHeight="1">
      <c r="A1650" s="647" t="s">
        <v>732</v>
      </c>
      <c r="B1650" s="648" t="s">
        <v>1079</v>
      </c>
      <c r="C1650" s="647" t="s">
        <v>23</v>
      </c>
      <c r="D1650" s="647" t="s">
        <v>1080</v>
      </c>
      <c r="E1650" s="711" t="s">
        <v>1081</v>
      </c>
      <c r="F1650" s="711"/>
      <c r="G1650" s="649" t="s">
        <v>714</v>
      </c>
      <c r="H1650" s="650">
        <v>1</v>
      </c>
      <c r="I1650" s="651">
        <v>0.97</v>
      </c>
      <c r="J1650" s="651">
        <v>0.97</v>
      </c>
    </row>
    <row r="1651" spans="1:10" ht="24" customHeight="1">
      <c r="A1651" s="647" t="s">
        <v>732</v>
      </c>
      <c r="B1651" s="648" t="s">
        <v>1494</v>
      </c>
      <c r="C1651" s="647" t="s">
        <v>23</v>
      </c>
      <c r="D1651" s="647" t="s">
        <v>1495</v>
      </c>
      <c r="E1651" s="711" t="s">
        <v>1084</v>
      </c>
      <c r="F1651" s="711"/>
      <c r="G1651" s="649" t="s">
        <v>714</v>
      </c>
      <c r="H1651" s="650">
        <v>1</v>
      </c>
      <c r="I1651" s="651">
        <v>0.63</v>
      </c>
      <c r="J1651" s="651">
        <v>0.63</v>
      </c>
    </row>
    <row r="1652" spans="1:10" ht="24" customHeight="1">
      <c r="A1652" s="647" t="s">
        <v>732</v>
      </c>
      <c r="B1652" s="648" t="s">
        <v>1085</v>
      </c>
      <c r="C1652" s="647" t="s">
        <v>23</v>
      </c>
      <c r="D1652" s="647" t="s">
        <v>1086</v>
      </c>
      <c r="E1652" s="711" t="s">
        <v>1081</v>
      </c>
      <c r="F1652" s="711"/>
      <c r="G1652" s="649" t="s">
        <v>714</v>
      </c>
      <c r="H1652" s="650">
        <v>1</v>
      </c>
      <c r="I1652" s="651">
        <v>0.55000000000000004</v>
      </c>
      <c r="J1652" s="651">
        <v>0.55000000000000004</v>
      </c>
    </row>
    <row r="1653" spans="1:10" ht="24" customHeight="1">
      <c r="A1653" s="647" t="s">
        <v>732</v>
      </c>
      <c r="B1653" s="648" t="s">
        <v>1496</v>
      </c>
      <c r="C1653" s="647" t="s">
        <v>23</v>
      </c>
      <c r="D1653" s="647" t="s">
        <v>1497</v>
      </c>
      <c r="E1653" s="711" t="s">
        <v>1084</v>
      </c>
      <c r="F1653" s="711"/>
      <c r="G1653" s="649" t="s">
        <v>714</v>
      </c>
      <c r="H1653" s="650">
        <v>1</v>
      </c>
      <c r="I1653" s="651">
        <v>0.01</v>
      </c>
      <c r="J1653" s="651">
        <v>0.01</v>
      </c>
    </row>
    <row r="1654" spans="1:10" ht="24" customHeight="1">
      <c r="A1654" s="647" t="s">
        <v>732</v>
      </c>
      <c r="B1654" s="648" t="s">
        <v>1340</v>
      </c>
      <c r="C1654" s="647" t="s">
        <v>23</v>
      </c>
      <c r="D1654" s="647" t="s">
        <v>1341</v>
      </c>
      <c r="E1654" s="711" t="s">
        <v>1078</v>
      </c>
      <c r="F1654" s="711"/>
      <c r="G1654" s="649" t="s">
        <v>714</v>
      </c>
      <c r="H1654" s="650">
        <v>1</v>
      </c>
      <c r="I1654" s="651">
        <v>14.94</v>
      </c>
      <c r="J1654" s="651">
        <v>14.94</v>
      </c>
    </row>
    <row r="1655" spans="1:10" ht="24" customHeight="1">
      <c r="A1655" s="647" t="s">
        <v>732</v>
      </c>
      <c r="B1655" s="648" t="s">
        <v>1089</v>
      </c>
      <c r="C1655" s="647" t="s">
        <v>23</v>
      </c>
      <c r="D1655" s="647" t="s">
        <v>1090</v>
      </c>
      <c r="E1655" s="711" t="s">
        <v>1091</v>
      </c>
      <c r="F1655" s="711"/>
      <c r="G1655" s="649" t="s">
        <v>714</v>
      </c>
      <c r="H1655" s="650">
        <v>1</v>
      </c>
      <c r="I1655" s="651">
        <v>0.01</v>
      </c>
      <c r="J1655" s="651">
        <v>0.01</v>
      </c>
    </row>
    <row r="1656" spans="1:10" ht="24" customHeight="1">
      <c r="A1656" s="647" t="s">
        <v>732</v>
      </c>
      <c r="B1656" s="648" t="s">
        <v>1092</v>
      </c>
      <c r="C1656" s="647" t="s">
        <v>23</v>
      </c>
      <c r="D1656" s="647" t="s">
        <v>1093</v>
      </c>
      <c r="E1656" s="711" t="s">
        <v>1094</v>
      </c>
      <c r="F1656" s="711"/>
      <c r="G1656" s="649" t="s">
        <v>714</v>
      </c>
      <c r="H1656" s="650">
        <v>1</v>
      </c>
      <c r="I1656" s="651">
        <v>0.72</v>
      </c>
      <c r="J1656" s="651">
        <v>0.72</v>
      </c>
    </row>
    <row r="1657" spans="1:10" ht="25.5">
      <c r="A1657" s="643"/>
      <c r="B1657" s="643"/>
      <c r="C1657" s="643"/>
      <c r="D1657" s="643"/>
      <c r="E1657" s="643" t="s">
        <v>717</v>
      </c>
      <c r="F1657" s="644">
        <v>14.99</v>
      </c>
      <c r="G1657" s="643" t="s">
        <v>718</v>
      </c>
      <c r="H1657" s="644">
        <v>0</v>
      </c>
      <c r="I1657" s="643" t="s">
        <v>719</v>
      </c>
      <c r="J1657" s="644">
        <v>14.99</v>
      </c>
    </row>
    <row r="1658" spans="1:10" ht="15.75" thickBot="1">
      <c r="A1658" s="643"/>
      <c r="B1658" s="643"/>
      <c r="C1658" s="643"/>
      <c r="D1658" s="643"/>
      <c r="E1658" s="643" t="s">
        <v>720</v>
      </c>
      <c r="F1658" s="644">
        <v>5.32</v>
      </c>
      <c r="G1658" s="643"/>
      <c r="H1658" s="712" t="s">
        <v>721</v>
      </c>
      <c r="I1658" s="712"/>
      <c r="J1658" s="644">
        <v>23.2</v>
      </c>
    </row>
    <row r="1659" spans="1:10" ht="0.95" customHeight="1" thickTop="1">
      <c r="A1659" s="646"/>
      <c r="B1659" s="646"/>
      <c r="C1659" s="646"/>
      <c r="D1659" s="646"/>
      <c r="E1659" s="646"/>
      <c r="F1659" s="646"/>
      <c r="G1659" s="646"/>
      <c r="H1659" s="646"/>
      <c r="I1659" s="646"/>
      <c r="J1659" s="646"/>
    </row>
    <row r="1660" spans="1:10" ht="18" customHeight="1">
      <c r="A1660" s="628"/>
      <c r="B1660" s="629" t="s">
        <v>699</v>
      </c>
      <c r="C1660" s="628" t="s">
        <v>700</v>
      </c>
      <c r="D1660" s="628" t="s">
        <v>701</v>
      </c>
      <c r="E1660" s="713" t="s">
        <v>702</v>
      </c>
      <c r="F1660" s="713"/>
      <c r="G1660" s="630" t="s">
        <v>703</v>
      </c>
      <c r="H1660" s="629" t="s">
        <v>704</v>
      </c>
      <c r="I1660" s="629" t="s">
        <v>705</v>
      </c>
      <c r="J1660" s="629" t="s">
        <v>77</v>
      </c>
    </row>
    <row r="1661" spans="1:10" ht="24" customHeight="1">
      <c r="A1661" s="631" t="s">
        <v>706</v>
      </c>
      <c r="B1661" s="632" t="s">
        <v>1204</v>
      </c>
      <c r="C1661" s="631" t="s">
        <v>23</v>
      </c>
      <c r="D1661" s="631" t="s">
        <v>1205</v>
      </c>
      <c r="E1661" s="710" t="s">
        <v>713</v>
      </c>
      <c r="F1661" s="710"/>
      <c r="G1661" s="634" t="s">
        <v>714</v>
      </c>
      <c r="H1661" s="635">
        <v>1</v>
      </c>
      <c r="I1661" s="636">
        <v>14.6</v>
      </c>
      <c r="J1661" s="636">
        <v>14.6</v>
      </c>
    </row>
    <row r="1662" spans="1:10" ht="24" customHeight="1">
      <c r="A1662" s="637" t="s">
        <v>710</v>
      </c>
      <c r="B1662" s="638" t="s">
        <v>1342</v>
      </c>
      <c r="C1662" s="637" t="s">
        <v>23</v>
      </c>
      <c r="D1662" s="637" t="s">
        <v>1343</v>
      </c>
      <c r="E1662" s="714" t="s">
        <v>713</v>
      </c>
      <c r="F1662" s="714"/>
      <c r="G1662" s="640" t="s">
        <v>714</v>
      </c>
      <c r="H1662" s="641">
        <v>1</v>
      </c>
      <c r="I1662" s="642">
        <v>0.04</v>
      </c>
      <c r="J1662" s="642">
        <v>0.04</v>
      </c>
    </row>
    <row r="1663" spans="1:10" ht="24" customHeight="1">
      <c r="A1663" s="647" t="s">
        <v>732</v>
      </c>
      <c r="B1663" s="648" t="s">
        <v>1079</v>
      </c>
      <c r="C1663" s="647" t="s">
        <v>23</v>
      </c>
      <c r="D1663" s="647" t="s">
        <v>1080</v>
      </c>
      <c r="E1663" s="711" t="s">
        <v>1081</v>
      </c>
      <c r="F1663" s="711"/>
      <c r="G1663" s="649" t="s">
        <v>714</v>
      </c>
      <c r="H1663" s="650">
        <v>1</v>
      </c>
      <c r="I1663" s="651">
        <v>0.97</v>
      </c>
      <c r="J1663" s="651">
        <v>0.97</v>
      </c>
    </row>
    <row r="1664" spans="1:10" ht="24" customHeight="1">
      <c r="A1664" s="647" t="s">
        <v>732</v>
      </c>
      <c r="B1664" s="648" t="s">
        <v>1494</v>
      </c>
      <c r="C1664" s="647" t="s">
        <v>23</v>
      </c>
      <c r="D1664" s="647" t="s">
        <v>1495</v>
      </c>
      <c r="E1664" s="711" t="s">
        <v>1084</v>
      </c>
      <c r="F1664" s="711"/>
      <c r="G1664" s="649" t="s">
        <v>714</v>
      </c>
      <c r="H1664" s="650">
        <v>1</v>
      </c>
      <c r="I1664" s="651">
        <v>0.63</v>
      </c>
      <c r="J1664" s="651">
        <v>0.63</v>
      </c>
    </row>
    <row r="1665" spans="1:10" ht="24" customHeight="1">
      <c r="A1665" s="647" t="s">
        <v>732</v>
      </c>
      <c r="B1665" s="648" t="s">
        <v>1085</v>
      </c>
      <c r="C1665" s="647" t="s">
        <v>23</v>
      </c>
      <c r="D1665" s="647" t="s">
        <v>1086</v>
      </c>
      <c r="E1665" s="711" t="s">
        <v>1081</v>
      </c>
      <c r="F1665" s="711"/>
      <c r="G1665" s="649" t="s">
        <v>714</v>
      </c>
      <c r="H1665" s="650">
        <v>1</v>
      </c>
      <c r="I1665" s="651">
        <v>0.55000000000000004</v>
      </c>
      <c r="J1665" s="651">
        <v>0.55000000000000004</v>
      </c>
    </row>
    <row r="1666" spans="1:10" ht="24" customHeight="1">
      <c r="A1666" s="647" t="s">
        <v>732</v>
      </c>
      <c r="B1666" s="648" t="s">
        <v>1496</v>
      </c>
      <c r="C1666" s="647" t="s">
        <v>23</v>
      </c>
      <c r="D1666" s="647" t="s">
        <v>1497</v>
      </c>
      <c r="E1666" s="711" t="s">
        <v>1084</v>
      </c>
      <c r="F1666" s="711"/>
      <c r="G1666" s="649" t="s">
        <v>714</v>
      </c>
      <c r="H1666" s="650">
        <v>1</v>
      </c>
      <c r="I1666" s="651">
        <v>0.01</v>
      </c>
      <c r="J1666" s="651">
        <v>0.01</v>
      </c>
    </row>
    <row r="1667" spans="1:10" ht="24" customHeight="1">
      <c r="A1667" s="647" t="s">
        <v>732</v>
      </c>
      <c r="B1667" s="648" t="s">
        <v>1344</v>
      </c>
      <c r="C1667" s="647" t="s">
        <v>23</v>
      </c>
      <c r="D1667" s="647" t="s">
        <v>1345</v>
      </c>
      <c r="E1667" s="711" t="s">
        <v>1078</v>
      </c>
      <c r="F1667" s="711"/>
      <c r="G1667" s="649" t="s">
        <v>714</v>
      </c>
      <c r="H1667" s="650">
        <v>1</v>
      </c>
      <c r="I1667" s="651">
        <v>11.67</v>
      </c>
      <c r="J1667" s="651">
        <v>11.67</v>
      </c>
    </row>
    <row r="1668" spans="1:10" ht="24" customHeight="1">
      <c r="A1668" s="647" t="s">
        <v>732</v>
      </c>
      <c r="B1668" s="648" t="s">
        <v>1089</v>
      </c>
      <c r="C1668" s="647" t="s">
        <v>23</v>
      </c>
      <c r="D1668" s="647" t="s">
        <v>1090</v>
      </c>
      <c r="E1668" s="711" t="s">
        <v>1091</v>
      </c>
      <c r="F1668" s="711"/>
      <c r="G1668" s="649" t="s">
        <v>714</v>
      </c>
      <c r="H1668" s="650">
        <v>1</v>
      </c>
      <c r="I1668" s="651">
        <v>0.01</v>
      </c>
      <c r="J1668" s="651">
        <v>0.01</v>
      </c>
    </row>
    <row r="1669" spans="1:10" ht="24" customHeight="1">
      <c r="A1669" s="647" t="s">
        <v>732</v>
      </c>
      <c r="B1669" s="648" t="s">
        <v>1092</v>
      </c>
      <c r="C1669" s="647" t="s">
        <v>23</v>
      </c>
      <c r="D1669" s="647" t="s">
        <v>1093</v>
      </c>
      <c r="E1669" s="711" t="s">
        <v>1094</v>
      </c>
      <c r="F1669" s="711"/>
      <c r="G1669" s="649" t="s">
        <v>714</v>
      </c>
      <c r="H1669" s="650">
        <v>1</v>
      </c>
      <c r="I1669" s="651">
        <v>0.72</v>
      </c>
      <c r="J1669" s="651">
        <v>0.72</v>
      </c>
    </row>
    <row r="1670" spans="1:10" ht="25.5">
      <c r="A1670" s="643"/>
      <c r="B1670" s="643"/>
      <c r="C1670" s="643"/>
      <c r="D1670" s="643"/>
      <c r="E1670" s="643" t="s">
        <v>717</v>
      </c>
      <c r="F1670" s="644">
        <v>11.71</v>
      </c>
      <c r="G1670" s="643" t="s">
        <v>718</v>
      </c>
      <c r="H1670" s="644">
        <v>0</v>
      </c>
      <c r="I1670" s="643" t="s">
        <v>719</v>
      </c>
      <c r="J1670" s="644">
        <v>11.71</v>
      </c>
    </row>
    <row r="1671" spans="1:10" ht="15.75" thickBot="1">
      <c r="A1671" s="643"/>
      <c r="B1671" s="643"/>
      <c r="C1671" s="643"/>
      <c r="D1671" s="643"/>
      <c r="E1671" s="643" t="s">
        <v>720</v>
      </c>
      <c r="F1671" s="644">
        <v>4.34</v>
      </c>
      <c r="G1671" s="643"/>
      <c r="H1671" s="712" t="s">
        <v>721</v>
      </c>
      <c r="I1671" s="712"/>
      <c r="J1671" s="644">
        <v>18.940000000000001</v>
      </c>
    </row>
    <row r="1672" spans="1:10" ht="0.95" customHeight="1" thickTop="1">
      <c r="A1672" s="646"/>
      <c r="B1672" s="646"/>
      <c r="C1672" s="646"/>
      <c r="D1672" s="646"/>
      <c r="E1672" s="646"/>
      <c r="F1672" s="646"/>
      <c r="G1672" s="646"/>
      <c r="H1672" s="646"/>
      <c r="I1672" s="646"/>
      <c r="J1672" s="646"/>
    </row>
    <row r="1673" spans="1:10" ht="18" customHeight="1">
      <c r="A1673" s="628"/>
      <c r="B1673" s="629" t="s">
        <v>699</v>
      </c>
      <c r="C1673" s="628" t="s">
        <v>700</v>
      </c>
      <c r="D1673" s="628" t="s">
        <v>701</v>
      </c>
      <c r="E1673" s="713" t="s">
        <v>702</v>
      </c>
      <c r="F1673" s="713"/>
      <c r="G1673" s="630" t="s">
        <v>703</v>
      </c>
      <c r="H1673" s="629" t="s">
        <v>704</v>
      </c>
      <c r="I1673" s="629" t="s">
        <v>705</v>
      </c>
      <c r="J1673" s="629" t="s">
        <v>77</v>
      </c>
    </row>
    <row r="1674" spans="1:10" ht="24" customHeight="1">
      <c r="A1674" s="631" t="s">
        <v>706</v>
      </c>
      <c r="B1674" s="632" t="s">
        <v>1468</v>
      </c>
      <c r="C1674" s="631" t="s">
        <v>23</v>
      </c>
      <c r="D1674" s="631" t="s">
        <v>1469</v>
      </c>
      <c r="E1674" s="710" t="s">
        <v>713</v>
      </c>
      <c r="F1674" s="710"/>
      <c r="G1674" s="634" t="s">
        <v>714</v>
      </c>
      <c r="H1674" s="635">
        <v>1</v>
      </c>
      <c r="I1674" s="636">
        <v>14.69</v>
      </c>
      <c r="J1674" s="636">
        <v>14.69</v>
      </c>
    </row>
    <row r="1675" spans="1:10" ht="24" customHeight="1">
      <c r="A1675" s="637" t="s">
        <v>710</v>
      </c>
      <c r="B1675" s="638" t="s">
        <v>1346</v>
      </c>
      <c r="C1675" s="637" t="s">
        <v>23</v>
      </c>
      <c r="D1675" s="637" t="s">
        <v>1347</v>
      </c>
      <c r="E1675" s="714" t="s">
        <v>713</v>
      </c>
      <c r="F1675" s="714"/>
      <c r="G1675" s="640" t="s">
        <v>714</v>
      </c>
      <c r="H1675" s="641">
        <v>1</v>
      </c>
      <c r="I1675" s="642">
        <v>0.13</v>
      </c>
      <c r="J1675" s="642">
        <v>0.13</v>
      </c>
    </row>
    <row r="1676" spans="1:10" ht="24" customHeight="1">
      <c r="A1676" s="647" t="s">
        <v>732</v>
      </c>
      <c r="B1676" s="648" t="s">
        <v>1079</v>
      </c>
      <c r="C1676" s="647" t="s">
        <v>23</v>
      </c>
      <c r="D1676" s="647" t="s">
        <v>1080</v>
      </c>
      <c r="E1676" s="711" t="s">
        <v>1081</v>
      </c>
      <c r="F1676" s="711"/>
      <c r="G1676" s="649" t="s">
        <v>714</v>
      </c>
      <c r="H1676" s="650">
        <v>1</v>
      </c>
      <c r="I1676" s="651">
        <v>0.97</v>
      </c>
      <c r="J1676" s="651">
        <v>0.97</v>
      </c>
    </row>
    <row r="1677" spans="1:10" ht="24" customHeight="1">
      <c r="A1677" s="647" t="s">
        <v>732</v>
      </c>
      <c r="B1677" s="648" t="s">
        <v>1494</v>
      </c>
      <c r="C1677" s="647" t="s">
        <v>23</v>
      </c>
      <c r="D1677" s="647" t="s">
        <v>1495</v>
      </c>
      <c r="E1677" s="711" t="s">
        <v>1084</v>
      </c>
      <c r="F1677" s="711"/>
      <c r="G1677" s="649" t="s">
        <v>714</v>
      </c>
      <c r="H1677" s="650">
        <v>1</v>
      </c>
      <c r="I1677" s="651">
        <v>0.63</v>
      </c>
      <c r="J1677" s="651">
        <v>0.63</v>
      </c>
    </row>
    <row r="1678" spans="1:10" ht="24" customHeight="1">
      <c r="A1678" s="647" t="s">
        <v>732</v>
      </c>
      <c r="B1678" s="648" t="s">
        <v>1085</v>
      </c>
      <c r="C1678" s="647" t="s">
        <v>23</v>
      </c>
      <c r="D1678" s="647" t="s">
        <v>1086</v>
      </c>
      <c r="E1678" s="711" t="s">
        <v>1081</v>
      </c>
      <c r="F1678" s="711"/>
      <c r="G1678" s="649" t="s">
        <v>714</v>
      </c>
      <c r="H1678" s="650">
        <v>1</v>
      </c>
      <c r="I1678" s="651">
        <v>0.55000000000000004</v>
      </c>
      <c r="J1678" s="651">
        <v>0.55000000000000004</v>
      </c>
    </row>
    <row r="1679" spans="1:10" ht="24" customHeight="1">
      <c r="A1679" s="647" t="s">
        <v>732</v>
      </c>
      <c r="B1679" s="648" t="s">
        <v>1496</v>
      </c>
      <c r="C1679" s="647" t="s">
        <v>23</v>
      </c>
      <c r="D1679" s="647" t="s">
        <v>1497</v>
      </c>
      <c r="E1679" s="711" t="s">
        <v>1084</v>
      </c>
      <c r="F1679" s="711"/>
      <c r="G1679" s="649" t="s">
        <v>714</v>
      </c>
      <c r="H1679" s="650">
        <v>1</v>
      </c>
      <c r="I1679" s="651">
        <v>0.01</v>
      </c>
      <c r="J1679" s="651">
        <v>0.01</v>
      </c>
    </row>
    <row r="1680" spans="1:10" ht="24" customHeight="1">
      <c r="A1680" s="647" t="s">
        <v>732</v>
      </c>
      <c r="B1680" s="648" t="s">
        <v>1348</v>
      </c>
      <c r="C1680" s="647" t="s">
        <v>23</v>
      </c>
      <c r="D1680" s="647" t="s">
        <v>1349</v>
      </c>
      <c r="E1680" s="711" t="s">
        <v>1078</v>
      </c>
      <c r="F1680" s="711"/>
      <c r="G1680" s="649" t="s">
        <v>714</v>
      </c>
      <c r="H1680" s="650">
        <v>1</v>
      </c>
      <c r="I1680" s="651">
        <v>11.67</v>
      </c>
      <c r="J1680" s="651">
        <v>11.67</v>
      </c>
    </row>
    <row r="1681" spans="1:10" ht="24" customHeight="1">
      <c r="A1681" s="647" t="s">
        <v>732</v>
      </c>
      <c r="B1681" s="648" t="s">
        <v>1089</v>
      </c>
      <c r="C1681" s="647" t="s">
        <v>23</v>
      </c>
      <c r="D1681" s="647" t="s">
        <v>1090</v>
      </c>
      <c r="E1681" s="711" t="s">
        <v>1091</v>
      </c>
      <c r="F1681" s="711"/>
      <c r="G1681" s="649" t="s">
        <v>714</v>
      </c>
      <c r="H1681" s="650">
        <v>1</v>
      </c>
      <c r="I1681" s="651">
        <v>0.01</v>
      </c>
      <c r="J1681" s="651">
        <v>0.01</v>
      </c>
    </row>
    <row r="1682" spans="1:10" ht="24" customHeight="1">
      <c r="A1682" s="647" t="s">
        <v>732</v>
      </c>
      <c r="B1682" s="648" t="s">
        <v>1092</v>
      </c>
      <c r="C1682" s="647" t="s">
        <v>23</v>
      </c>
      <c r="D1682" s="647" t="s">
        <v>1093</v>
      </c>
      <c r="E1682" s="711" t="s">
        <v>1094</v>
      </c>
      <c r="F1682" s="711"/>
      <c r="G1682" s="649" t="s">
        <v>714</v>
      </c>
      <c r="H1682" s="650">
        <v>1</v>
      </c>
      <c r="I1682" s="651">
        <v>0.72</v>
      </c>
      <c r="J1682" s="651">
        <v>0.72</v>
      </c>
    </row>
    <row r="1683" spans="1:10" ht="25.5">
      <c r="A1683" s="643"/>
      <c r="B1683" s="643"/>
      <c r="C1683" s="643"/>
      <c r="D1683" s="643"/>
      <c r="E1683" s="643" t="s">
        <v>717</v>
      </c>
      <c r="F1683" s="644">
        <v>11.8</v>
      </c>
      <c r="G1683" s="643" t="s">
        <v>718</v>
      </c>
      <c r="H1683" s="644">
        <v>0</v>
      </c>
      <c r="I1683" s="643" t="s">
        <v>719</v>
      </c>
      <c r="J1683" s="644">
        <v>11.8</v>
      </c>
    </row>
    <row r="1684" spans="1:10" ht="15.75" thickBot="1">
      <c r="A1684" s="643"/>
      <c r="B1684" s="643"/>
      <c r="C1684" s="643"/>
      <c r="D1684" s="643"/>
      <c r="E1684" s="643" t="s">
        <v>720</v>
      </c>
      <c r="F1684" s="644">
        <v>4.37</v>
      </c>
      <c r="G1684" s="643"/>
      <c r="H1684" s="712" t="s">
        <v>721</v>
      </c>
      <c r="I1684" s="712"/>
      <c r="J1684" s="644">
        <v>19.059999999999999</v>
      </c>
    </row>
    <row r="1685" spans="1:10" ht="0.95" customHeight="1" thickTop="1">
      <c r="A1685" s="646"/>
      <c r="B1685" s="646"/>
      <c r="C1685" s="646"/>
      <c r="D1685" s="646"/>
      <c r="E1685" s="646"/>
      <c r="F1685" s="646"/>
      <c r="G1685" s="646"/>
      <c r="H1685" s="646"/>
      <c r="I1685" s="646"/>
      <c r="J1685" s="646"/>
    </row>
    <row r="1686" spans="1:10" ht="18" customHeight="1">
      <c r="A1686" s="628"/>
      <c r="B1686" s="629" t="s">
        <v>699</v>
      </c>
      <c r="C1686" s="628" t="s">
        <v>700</v>
      </c>
      <c r="D1686" s="628" t="s">
        <v>701</v>
      </c>
      <c r="E1686" s="713" t="s">
        <v>702</v>
      </c>
      <c r="F1686" s="713"/>
      <c r="G1686" s="630" t="s">
        <v>703</v>
      </c>
      <c r="H1686" s="629" t="s">
        <v>704</v>
      </c>
      <c r="I1686" s="629" t="s">
        <v>705</v>
      </c>
      <c r="J1686" s="629" t="s">
        <v>77</v>
      </c>
    </row>
    <row r="1687" spans="1:10" ht="36" customHeight="1">
      <c r="A1687" s="631" t="s">
        <v>706</v>
      </c>
      <c r="B1687" s="632" t="s">
        <v>1024</v>
      </c>
      <c r="C1687" s="631" t="s">
        <v>23</v>
      </c>
      <c r="D1687" s="631" t="s">
        <v>1025</v>
      </c>
      <c r="E1687" s="710" t="s">
        <v>755</v>
      </c>
      <c r="F1687" s="710"/>
      <c r="G1687" s="634" t="s">
        <v>367</v>
      </c>
      <c r="H1687" s="635">
        <v>1</v>
      </c>
      <c r="I1687" s="636">
        <v>107.55</v>
      </c>
      <c r="J1687" s="636">
        <v>107.55</v>
      </c>
    </row>
    <row r="1688" spans="1:10" ht="36" customHeight="1">
      <c r="A1688" s="637" t="s">
        <v>710</v>
      </c>
      <c r="B1688" s="638" t="s">
        <v>1498</v>
      </c>
      <c r="C1688" s="637" t="s">
        <v>23</v>
      </c>
      <c r="D1688" s="637" t="s">
        <v>1499</v>
      </c>
      <c r="E1688" s="714" t="s">
        <v>755</v>
      </c>
      <c r="F1688" s="714"/>
      <c r="G1688" s="640" t="s">
        <v>714</v>
      </c>
      <c r="H1688" s="641">
        <v>1</v>
      </c>
      <c r="I1688" s="642">
        <v>22.26</v>
      </c>
      <c r="J1688" s="642">
        <v>22.26</v>
      </c>
    </row>
    <row r="1689" spans="1:10" ht="36" customHeight="1">
      <c r="A1689" s="637" t="s">
        <v>710</v>
      </c>
      <c r="B1689" s="638" t="s">
        <v>1500</v>
      </c>
      <c r="C1689" s="637" t="s">
        <v>23</v>
      </c>
      <c r="D1689" s="637" t="s">
        <v>1501</v>
      </c>
      <c r="E1689" s="714" t="s">
        <v>755</v>
      </c>
      <c r="F1689" s="714"/>
      <c r="G1689" s="640" t="s">
        <v>714</v>
      </c>
      <c r="H1689" s="641">
        <v>1</v>
      </c>
      <c r="I1689" s="642">
        <v>22.88</v>
      </c>
      <c r="J1689" s="642">
        <v>22.88</v>
      </c>
    </row>
    <row r="1690" spans="1:10" ht="36" customHeight="1">
      <c r="A1690" s="637" t="s">
        <v>710</v>
      </c>
      <c r="B1690" s="638" t="s">
        <v>1502</v>
      </c>
      <c r="C1690" s="637" t="s">
        <v>23</v>
      </c>
      <c r="D1690" s="637" t="s">
        <v>1503</v>
      </c>
      <c r="E1690" s="714" t="s">
        <v>755</v>
      </c>
      <c r="F1690" s="714"/>
      <c r="G1690" s="640" t="s">
        <v>714</v>
      </c>
      <c r="H1690" s="641">
        <v>1</v>
      </c>
      <c r="I1690" s="642">
        <v>42.91</v>
      </c>
      <c r="J1690" s="642">
        <v>42.91</v>
      </c>
    </row>
    <row r="1691" spans="1:10" ht="24" customHeight="1">
      <c r="A1691" s="637" t="s">
        <v>710</v>
      </c>
      <c r="B1691" s="638" t="s">
        <v>1504</v>
      </c>
      <c r="C1691" s="637" t="s">
        <v>23</v>
      </c>
      <c r="D1691" s="637" t="s">
        <v>1505</v>
      </c>
      <c r="E1691" s="714" t="s">
        <v>755</v>
      </c>
      <c r="F1691" s="714"/>
      <c r="G1691" s="640" t="s">
        <v>714</v>
      </c>
      <c r="H1691" s="641">
        <v>1</v>
      </c>
      <c r="I1691" s="642">
        <v>4.12</v>
      </c>
      <c r="J1691" s="642">
        <v>4.12</v>
      </c>
    </row>
    <row r="1692" spans="1:10" ht="24" customHeight="1">
      <c r="A1692" s="637" t="s">
        <v>710</v>
      </c>
      <c r="B1692" s="638" t="s">
        <v>1506</v>
      </c>
      <c r="C1692" s="637" t="s">
        <v>23</v>
      </c>
      <c r="D1692" s="637" t="s">
        <v>1507</v>
      </c>
      <c r="E1692" s="714" t="s">
        <v>713</v>
      </c>
      <c r="F1692" s="714"/>
      <c r="G1692" s="640" t="s">
        <v>714</v>
      </c>
      <c r="H1692" s="641">
        <v>1</v>
      </c>
      <c r="I1692" s="642">
        <v>15.38</v>
      </c>
      <c r="J1692" s="642">
        <v>15.38</v>
      </c>
    </row>
    <row r="1693" spans="1:10" ht="25.5">
      <c r="A1693" s="643"/>
      <c r="B1693" s="643"/>
      <c r="C1693" s="643"/>
      <c r="D1693" s="643"/>
      <c r="E1693" s="643" t="s">
        <v>717</v>
      </c>
      <c r="F1693" s="644">
        <v>12.49</v>
      </c>
      <c r="G1693" s="643" t="s">
        <v>718</v>
      </c>
      <c r="H1693" s="644">
        <v>0</v>
      </c>
      <c r="I1693" s="643" t="s">
        <v>719</v>
      </c>
      <c r="J1693" s="644">
        <v>12.49</v>
      </c>
    </row>
    <row r="1694" spans="1:10" ht="15.75" thickBot="1">
      <c r="A1694" s="643"/>
      <c r="B1694" s="643"/>
      <c r="C1694" s="643"/>
      <c r="D1694" s="643"/>
      <c r="E1694" s="643" t="s">
        <v>720</v>
      </c>
      <c r="F1694" s="644">
        <v>32.01</v>
      </c>
      <c r="G1694" s="643"/>
      <c r="H1694" s="712" t="s">
        <v>721</v>
      </c>
      <c r="I1694" s="712"/>
      <c r="J1694" s="644">
        <v>139.56</v>
      </c>
    </row>
    <row r="1695" spans="1:10" ht="0.95" customHeight="1" thickTop="1">
      <c r="A1695" s="646"/>
      <c r="B1695" s="646"/>
      <c r="C1695" s="646"/>
      <c r="D1695" s="646"/>
      <c r="E1695" s="646"/>
      <c r="F1695" s="646"/>
      <c r="G1695" s="646"/>
      <c r="H1695" s="646"/>
      <c r="I1695" s="646"/>
      <c r="J1695" s="646"/>
    </row>
    <row r="1696" spans="1:10" ht="18" customHeight="1">
      <c r="A1696" s="628"/>
      <c r="B1696" s="629" t="s">
        <v>699</v>
      </c>
      <c r="C1696" s="628" t="s">
        <v>700</v>
      </c>
      <c r="D1696" s="628" t="s">
        <v>701</v>
      </c>
      <c r="E1696" s="713" t="s">
        <v>702</v>
      </c>
      <c r="F1696" s="713"/>
      <c r="G1696" s="630" t="s">
        <v>703</v>
      </c>
      <c r="H1696" s="629" t="s">
        <v>704</v>
      </c>
      <c r="I1696" s="629" t="s">
        <v>705</v>
      </c>
      <c r="J1696" s="629" t="s">
        <v>77</v>
      </c>
    </row>
    <row r="1697" spans="1:10" ht="36" customHeight="1">
      <c r="A1697" s="631" t="s">
        <v>706</v>
      </c>
      <c r="B1697" s="632" t="s">
        <v>1500</v>
      </c>
      <c r="C1697" s="631" t="s">
        <v>23</v>
      </c>
      <c r="D1697" s="631" t="s">
        <v>1501</v>
      </c>
      <c r="E1697" s="710" t="s">
        <v>755</v>
      </c>
      <c r="F1697" s="710"/>
      <c r="G1697" s="634" t="s">
        <v>714</v>
      </c>
      <c r="H1697" s="635">
        <v>1</v>
      </c>
      <c r="I1697" s="636">
        <v>22.88</v>
      </c>
      <c r="J1697" s="636">
        <v>22.88</v>
      </c>
    </row>
    <row r="1698" spans="1:10" ht="24" customHeight="1">
      <c r="A1698" s="647" t="s">
        <v>732</v>
      </c>
      <c r="B1698" s="648" t="s">
        <v>1508</v>
      </c>
      <c r="C1698" s="647" t="s">
        <v>23</v>
      </c>
      <c r="D1698" s="647" t="s">
        <v>1509</v>
      </c>
      <c r="E1698" s="711" t="s">
        <v>1084</v>
      </c>
      <c r="F1698" s="711"/>
      <c r="G1698" s="649" t="s">
        <v>265</v>
      </c>
      <c r="H1698" s="650">
        <v>4.0000000000000003E-5</v>
      </c>
      <c r="I1698" s="651">
        <v>572242.47</v>
      </c>
      <c r="J1698" s="651">
        <v>22.88</v>
      </c>
    </row>
    <row r="1699" spans="1:10" ht="25.5">
      <c r="A1699" s="643"/>
      <c r="B1699" s="643"/>
      <c r="C1699" s="643"/>
      <c r="D1699" s="643"/>
      <c r="E1699" s="643" t="s">
        <v>717</v>
      </c>
      <c r="F1699" s="644">
        <v>0</v>
      </c>
      <c r="G1699" s="643" t="s">
        <v>718</v>
      </c>
      <c r="H1699" s="644">
        <v>0</v>
      </c>
      <c r="I1699" s="643" t="s">
        <v>719</v>
      </c>
      <c r="J1699" s="644">
        <v>0</v>
      </c>
    </row>
    <row r="1700" spans="1:10" ht="15.75" thickBot="1">
      <c r="A1700" s="643"/>
      <c r="B1700" s="643"/>
      <c r="C1700" s="643"/>
      <c r="D1700" s="643"/>
      <c r="E1700" s="643" t="s">
        <v>720</v>
      </c>
      <c r="F1700" s="644">
        <v>6.81</v>
      </c>
      <c r="G1700" s="643"/>
      <c r="H1700" s="712" t="s">
        <v>721</v>
      </c>
      <c r="I1700" s="712"/>
      <c r="J1700" s="644">
        <v>29.69</v>
      </c>
    </row>
    <row r="1701" spans="1:10" ht="0.95" customHeight="1" thickTop="1">
      <c r="A1701" s="646"/>
      <c r="B1701" s="646"/>
      <c r="C1701" s="646"/>
      <c r="D1701" s="646"/>
      <c r="E1701" s="646"/>
      <c r="F1701" s="646"/>
      <c r="G1701" s="646"/>
      <c r="H1701" s="646"/>
      <c r="I1701" s="646"/>
      <c r="J1701" s="646"/>
    </row>
    <row r="1702" spans="1:10" ht="18" customHeight="1">
      <c r="A1702" s="628"/>
      <c r="B1702" s="629" t="s">
        <v>699</v>
      </c>
      <c r="C1702" s="628" t="s">
        <v>700</v>
      </c>
      <c r="D1702" s="628" t="s">
        <v>701</v>
      </c>
      <c r="E1702" s="713" t="s">
        <v>702</v>
      </c>
      <c r="F1702" s="713"/>
      <c r="G1702" s="630" t="s">
        <v>703</v>
      </c>
      <c r="H1702" s="629" t="s">
        <v>704</v>
      </c>
      <c r="I1702" s="629" t="s">
        <v>705</v>
      </c>
      <c r="J1702" s="629" t="s">
        <v>77</v>
      </c>
    </row>
    <row r="1703" spans="1:10" ht="24" customHeight="1">
      <c r="A1703" s="631" t="s">
        <v>706</v>
      </c>
      <c r="B1703" s="632" t="s">
        <v>1504</v>
      </c>
      <c r="C1703" s="631" t="s">
        <v>23</v>
      </c>
      <c r="D1703" s="631" t="s">
        <v>1505</v>
      </c>
      <c r="E1703" s="710" t="s">
        <v>755</v>
      </c>
      <c r="F1703" s="710"/>
      <c r="G1703" s="634" t="s">
        <v>714</v>
      </c>
      <c r="H1703" s="635">
        <v>1</v>
      </c>
      <c r="I1703" s="636">
        <v>4.12</v>
      </c>
      <c r="J1703" s="636">
        <v>4.12</v>
      </c>
    </row>
    <row r="1704" spans="1:10" ht="24" customHeight="1">
      <c r="A1704" s="647" t="s">
        <v>732</v>
      </c>
      <c r="B1704" s="648" t="s">
        <v>1508</v>
      </c>
      <c r="C1704" s="647" t="s">
        <v>23</v>
      </c>
      <c r="D1704" s="647" t="s">
        <v>1509</v>
      </c>
      <c r="E1704" s="711" t="s">
        <v>1084</v>
      </c>
      <c r="F1704" s="711"/>
      <c r="G1704" s="649" t="s">
        <v>265</v>
      </c>
      <c r="H1704" s="650">
        <v>7.1999999999999997E-6</v>
      </c>
      <c r="I1704" s="651">
        <v>572242.47</v>
      </c>
      <c r="J1704" s="651">
        <v>4.12</v>
      </c>
    </row>
    <row r="1705" spans="1:10" ht="25.5">
      <c r="A1705" s="643"/>
      <c r="B1705" s="643"/>
      <c r="C1705" s="643"/>
      <c r="D1705" s="643"/>
      <c r="E1705" s="643" t="s">
        <v>717</v>
      </c>
      <c r="F1705" s="644">
        <v>0</v>
      </c>
      <c r="G1705" s="643" t="s">
        <v>718</v>
      </c>
      <c r="H1705" s="644">
        <v>0</v>
      </c>
      <c r="I1705" s="643" t="s">
        <v>719</v>
      </c>
      <c r="J1705" s="644">
        <v>0</v>
      </c>
    </row>
    <row r="1706" spans="1:10" ht="15.75" thickBot="1">
      <c r="A1706" s="643"/>
      <c r="B1706" s="643"/>
      <c r="C1706" s="643"/>
      <c r="D1706" s="643"/>
      <c r="E1706" s="643" t="s">
        <v>720</v>
      </c>
      <c r="F1706" s="644">
        <v>1.22</v>
      </c>
      <c r="G1706" s="643"/>
      <c r="H1706" s="712" t="s">
        <v>721</v>
      </c>
      <c r="I1706" s="712"/>
      <c r="J1706" s="644">
        <v>5.34</v>
      </c>
    </row>
    <row r="1707" spans="1:10" ht="0.95" customHeight="1" thickTop="1">
      <c r="A1707" s="646"/>
      <c r="B1707" s="646"/>
      <c r="C1707" s="646"/>
      <c r="D1707" s="646"/>
      <c r="E1707" s="646"/>
      <c r="F1707" s="646"/>
      <c r="G1707" s="646"/>
      <c r="H1707" s="646"/>
      <c r="I1707" s="646"/>
      <c r="J1707" s="646"/>
    </row>
    <row r="1708" spans="1:10" ht="18" customHeight="1">
      <c r="A1708" s="628"/>
      <c r="B1708" s="629" t="s">
        <v>699</v>
      </c>
      <c r="C1708" s="628" t="s">
        <v>700</v>
      </c>
      <c r="D1708" s="628" t="s">
        <v>701</v>
      </c>
      <c r="E1708" s="713" t="s">
        <v>702</v>
      </c>
      <c r="F1708" s="713"/>
      <c r="G1708" s="630" t="s">
        <v>703</v>
      </c>
      <c r="H1708" s="629" t="s">
        <v>704</v>
      </c>
      <c r="I1708" s="629" t="s">
        <v>705</v>
      </c>
      <c r="J1708" s="629" t="s">
        <v>77</v>
      </c>
    </row>
    <row r="1709" spans="1:10" ht="36" customHeight="1">
      <c r="A1709" s="631" t="s">
        <v>706</v>
      </c>
      <c r="B1709" s="632" t="s">
        <v>1502</v>
      </c>
      <c r="C1709" s="631" t="s">
        <v>23</v>
      </c>
      <c r="D1709" s="631" t="s">
        <v>1503</v>
      </c>
      <c r="E1709" s="710" t="s">
        <v>755</v>
      </c>
      <c r="F1709" s="710"/>
      <c r="G1709" s="634" t="s">
        <v>714</v>
      </c>
      <c r="H1709" s="635">
        <v>1</v>
      </c>
      <c r="I1709" s="636">
        <v>42.91</v>
      </c>
      <c r="J1709" s="636">
        <v>42.91</v>
      </c>
    </row>
    <row r="1710" spans="1:10" ht="24" customHeight="1">
      <c r="A1710" s="647" t="s">
        <v>732</v>
      </c>
      <c r="B1710" s="648" t="s">
        <v>1508</v>
      </c>
      <c r="C1710" s="647" t="s">
        <v>23</v>
      </c>
      <c r="D1710" s="647" t="s">
        <v>1509</v>
      </c>
      <c r="E1710" s="711" t="s">
        <v>1084</v>
      </c>
      <c r="F1710" s="711"/>
      <c r="G1710" s="649" t="s">
        <v>265</v>
      </c>
      <c r="H1710" s="650">
        <v>7.4999999999999993E-5</v>
      </c>
      <c r="I1710" s="651">
        <v>572242.47</v>
      </c>
      <c r="J1710" s="651">
        <v>42.91</v>
      </c>
    </row>
    <row r="1711" spans="1:10" ht="25.5">
      <c r="A1711" s="643"/>
      <c r="B1711" s="643"/>
      <c r="C1711" s="643"/>
      <c r="D1711" s="643"/>
      <c r="E1711" s="643" t="s">
        <v>717</v>
      </c>
      <c r="F1711" s="644">
        <v>0</v>
      </c>
      <c r="G1711" s="643" t="s">
        <v>718</v>
      </c>
      <c r="H1711" s="644">
        <v>0</v>
      </c>
      <c r="I1711" s="643" t="s">
        <v>719</v>
      </c>
      <c r="J1711" s="644">
        <v>0</v>
      </c>
    </row>
    <row r="1712" spans="1:10" ht="15.75" thickBot="1">
      <c r="A1712" s="643"/>
      <c r="B1712" s="643"/>
      <c r="C1712" s="643"/>
      <c r="D1712" s="643"/>
      <c r="E1712" s="643" t="s">
        <v>720</v>
      </c>
      <c r="F1712" s="644">
        <v>12.77</v>
      </c>
      <c r="G1712" s="643"/>
      <c r="H1712" s="712" t="s">
        <v>721</v>
      </c>
      <c r="I1712" s="712"/>
      <c r="J1712" s="644">
        <v>55.68</v>
      </c>
    </row>
    <row r="1713" spans="1:10" ht="0.95" customHeight="1" thickTop="1">
      <c r="A1713" s="646"/>
      <c r="B1713" s="646"/>
      <c r="C1713" s="646"/>
      <c r="D1713" s="646"/>
      <c r="E1713" s="646"/>
      <c r="F1713" s="646"/>
      <c r="G1713" s="646"/>
      <c r="H1713" s="646"/>
      <c r="I1713" s="646"/>
      <c r="J1713" s="646"/>
    </row>
    <row r="1714" spans="1:10" ht="18" customHeight="1">
      <c r="A1714" s="628"/>
      <c r="B1714" s="629" t="s">
        <v>699</v>
      </c>
      <c r="C1714" s="628" t="s">
        <v>700</v>
      </c>
      <c r="D1714" s="628" t="s">
        <v>701</v>
      </c>
      <c r="E1714" s="713" t="s">
        <v>702</v>
      </c>
      <c r="F1714" s="713"/>
      <c r="G1714" s="630" t="s">
        <v>703</v>
      </c>
      <c r="H1714" s="629" t="s">
        <v>704</v>
      </c>
      <c r="I1714" s="629" t="s">
        <v>705</v>
      </c>
      <c r="J1714" s="629" t="s">
        <v>77</v>
      </c>
    </row>
    <row r="1715" spans="1:10" ht="36" customHeight="1">
      <c r="A1715" s="631" t="s">
        <v>706</v>
      </c>
      <c r="B1715" s="632" t="s">
        <v>1498</v>
      </c>
      <c r="C1715" s="631" t="s">
        <v>23</v>
      </c>
      <c r="D1715" s="631" t="s">
        <v>1499</v>
      </c>
      <c r="E1715" s="710" t="s">
        <v>755</v>
      </c>
      <c r="F1715" s="710"/>
      <c r="G1715" s="634" t="s">
        <v>714</v>
      </c>
      <c r="H1715" s="635">
        <v>1</v>
      </c>
      <c r="I1715" s="636">
        <v>22.26</v>
      </c>
      <c r="J1715" s="636">
        <v>22.26</v>
      </c>
    </row>
    <row r="1716" spans="1:10" ht="24" customHeight="1">
      <c r="A1716" s="647" t="s">
        <v>732</v>
      </c>
      <c r="B1716" s="648" t="s">
        <v>1226</v>
      </c>
      <c r="C1716" s="647" t="s">
        <v>23</v>
      </c>
      <c r="D1716" s="647" t="s">
        <v>1227</v>
      </c>
      <c r="E1716" s="711" t="s">
        <v>735</v>
      </c>
      <c r="F1716" s="711"/>
      <c r="G1716" s="649" t="s">
        <v>1030</v>
      </c>
      <c r="H1716" s="650">
        <v>5.39</v>
      </c>
      <c r="I1716" s="651">
        <v>4.13</v>
      </c>
      <c r="J1716" s="651">
        <v>22.26</v>
      </c>
    </row>
    <row r="1717" spans="1:10" ht="25.5">
      <c r="A1717" s="643"/>
      <c r="B1717" s="643"/>
      <c r="C1717" s="643"/>
      <c r="D1717" s="643"/>
      <c r="E1717" s="643" t="s">
        <v>717</v>
      </c>
      <c r="F1717" s="644">
        <v>0</v>
      </c>
      <c r="G1717" s="643" t="s">
        <v>718</v>
      </c>
      <c r="H1717" s="644">
        <v>0</v>
      </c>
      <c r="I1717" s="643" t="s">
        <v>719</v>
      </c>
      <c r="J1717" s="644">
        <v>0</v>
      </c>
    </row>
    <row r="1718" spans="1:10" ht="15.75" thickBot="1">
      <c r="A1718" s="643"/>
      <c r="B1718" s="643"/>
      <c r="C1718" s="643"/>
      <c r="D1718" s="643"/>
      <c r="E1718" s="643" t="s">
        <v>720</v>
      </c>
      <c r="F1718" s="644">
        <v>6.62</v>
      </c>
      <c r="G1718" s="643"/>
      <c r="H1718" s="712" t="s">
        <v>721</v>
      </c>
      <c r="I1718" s="712"/>
      <c r="J1718" s="644">
        <v>28.88</v>
      </c>
    </row>
    <row r="1719" spans="1:10" ht="0.95" customHeight="1" thickTop="1">
      <c r="A1719" s="646"/>
      <c r="B1719" s="646"/>
      <c r="C1719" s="646"/>
      <c r="D1719" s="646"/>
      <c r="E1719" s="646"/>
      <c r="F1719" s="646"/>
      <c r="G1719" s="646"/>
      <c r="H1719" s="646"/>
      <c r="I1719" s="646"/>
      <c r="J1719" s="646"/>
    </row>
    <row r="1720" spans="1:10" ht="18" customHeight="1">
      <c r="A1720" s="628"/>
      <c r="B1720" s="629" t="s">
        <v>699</v>
      </c>
      <c r="C1720" s="628" t="s">
        <v>700</v>
      </c>
      <c r="D1720" s="628" t="s">
        <v>701</v>
      </c>
      <c r="E1720" s="713" t="s">
        <v>702</v>
      </c>
      <c r="F1720" s="713"/>
      <c r="G1720" s="630" t="s">
        <v>703</v>
      </c>
      <c r="H1720" s="629" t="s">
        <v>704</v>
      </c>
      <c r="I1720" s="629" t="s">
        <v>705</v>
      </c>
      <c r="J1720" s="629" t="s">
        <v>77</v>
      </c>
    </row>
    <row r="1721" spans="1:10" ht="36" customHeight="1">
      <c r="A1721" s="631" t="s">
        <v>706</v>
      </c>
      <c r="B1721" s="632" t="s">
        <v>878</v>
      </c>
      <c r="C1721" s="631" t="s">
        <v>23</v>
      </c>
      <c r="D1721" s="631" t="s">
        <v>879</v>
      </c>
      <c r="E1721" s="710" t="s">
        <v>755</v>
      </c>
      <c r="F1721" s="710"/>
      <c r="G1721" s="634" t="s">
        <v>776</v>
      </c>
      <c r="H1721" s="635">
        <v>1</v>
      </c>
      <c r="I1721" s="636">
        <v>3.97</v>
      </c>
      <c r="J1721" s="636">
        <v>3.97</v>
      </c>
    </row>
    <row r="1722" spans="1:10" ht="36" customHeight="1">
      <c r="A1722" s="637" t="s">
        <v>710</v>
      </c>
      <c r="B1722" s="638" t="s">
        <v>1510</v>
      </c>
      <c r="C1722" s="637" t="s">
        <v>23</v>
      </c>
      <c r="D1722" s="637" t="s">
        <v>1511</v>
      </c>
      <c r="E1722" s="714" t="s">
        <v>755</v>
      </c>
      <c r="F1722" s="714"/>
      <c r="G1722" s="640" t="s">
        <v>714</v>
      </c>
      <c r="H1722" s="641">
        <v>1</v>
      </c>
      <c r="I1722" s="642">
        <v>3.55</v>
      </c>
      <c r="J1722" s="642">
        <v>3.55</v>
      </c>
    </row>
    <row r="1723" spans="1:10" ht="36" customHeight="1">
      <c r="A1723" s="637" t="s">
        <v>710</v>
      </c>
      <c r="B1723" s="638" t="s">
        <v>1512</v>
      </c>
      <c r="C1723" s="637" t="s">
        <v>23</v>
      </c>
      <c r="D1723" s="637" t="s">
        <v>1513</v>
      </c>
      <c r="E1723" s="714" t="s">
        <v>755</v>
      </c>
      <c r="F1723" s="714"/>
      <c r="G1723" s="640" t="s">
        <v>714</v>
      </c>
      <c r="H1723" s="641">
        <v>1</v>
      </c>
      <c r="I1723" s="642">
        <v>0.42</v>
      </c>
      <c r="J1723" s="642">
        <v>0.42</v>
      </c>
    </row>
    <row r="1724" spans="1:10" ht="25.5">
      <c r="A1724" s="643"/>
      <c r="B1724" s="643"/>
      <c r="C1724" s="643"/>
      <c r="D1724" s="643"/>
      <c r="E1724" s="643" t="s">
        <v>717</v>
      </c>
      <c r="F1724" s="644">
        <v>0</v>
      </c>
      <c r="G1724" s="643" t="s">
        <v>718</v>
      </c>
      <c r="H1724" s="644">
        <v>0</v>
      </c>
      <c r="I1724" s="643" t="s">
        <v>719</v>
      </c>
      <c r="J1724" s="644">
        <v>0</v>
      </c>
    </row>
    <row r="1725" spans="1:10" ht="15.75" thickBot="1">
      <c r="A1725" s="643"/>
      <c r="B1725" s="643"/>
      <c r="C1725" s="643"/>
      <c r="D1725" s="643"/>
      <c r="E1725" s="643" t="s">
        <v>720</v>
      </c>
      <c r="F1725" s="644">
        <v>1.18</v>
      </c>
      <c r="G1725" s="643"/>
      <c r="H1725" s="712" t="s">
        <v>721</v>
      </c>
      <c r="I1725" s="712"/>
      <c r="J1725" s="644">
        <v>5.15</v>
      </c>
    </row>
    <row r="1726" spans="1:10" ht="0.95" customHeight="1" thickTop="1">
      <c r="A1726" s="646"/>
      <c r="B1726" s="646"/>
      <c r="C1726" s="646"/>
      <c r="D1726" s="646"/>
      <c r="E1726" s="646"/>
      <c r="F1726" s="646"/>
      <c r="G1726" s="646"/>
      <c r="H1726" s="646"/>
      <c r="I1726" s="646"/>
      <c r="J1726" s="646"/>
    </row>
    <row r="1727" spans="1:10" ht="18" customHeight="1">
      <c r="A1727" s="628"/>
      <c r="B1727" s="629" t="s">
        <v>699</v>
      </c>
      <c r="C1727" s="628" t="s">
        <v>700</v>
      </c>
      <c r="D1727" s="628" t="s">
        <v>701</v>
      </c>
      <c r="E1727" s="713" t="s">
        <v>702</v>
      </c>
      <c r="F1727" s="713"/>
      <c r="G1727" s="630" t="s">
        <v>703</v>
      </c>
      <c r="H1727" s="629" t="s">
        <v>704</v>
      </c>
      <c r="I1727" s="629" t="s">
        <v>705</v>
      </c>
      <c r="J1727" s="629" t="s">
        <v>77</v>
      </c>
    </row>
    <row r="1728" spans="1:10" ht="36" customHeight="1">
      <c r="A1728" s="631" t="s">
        <v>706</v>
      </c>
      <c r="B1728" s="632" t="s">
        <v>876</v>
      </c>
      <c r="C1728" s="631" t="s">
        <v>23</v>
      </c>
      <c r="D1728" s="631" t="s">
        <v>877</v>
      </c>
      <c r="E1728" s="710" t="s">
        <v>755</v>
      </c>
      <c r="F1728" s="710"/>
      <c r="G1728" s="634" t="s">
        <v>367</v>
      </c>
      <c r="H1728" s="635">
        <v>1</v>
      </c>
      <c r="I1728" s="636">
        <v>14.25</v>
      </c>
      <c r="J1728" s="636">
        <v>14.25</v>
      </c>
    </row>
    <row r="1729" spans="1:10" ht="36" customHeight="1">
      <c r="A1729" s="637" t="s">
        <v>710</v>
      </c>
      <c r="B1729" s="638" t="s">
        <v>1514</v>
      </c>
      <c r="C1729" s="637" t="s">
        <v>23</v>
      </c>
      <c r="D1729" s="637" t="s">
        <v>1515</v>
      </c>
      <c r="E1729" s="714" t="s">
        <v>755</v>
      </c>
      <c r="F1729" s="714"/>
      <c r="G1729" s="640" t="s">
        <v>714</v>
      </c>
      <c r="H1729" s="641">
        <v>1</v>
      </c>
      <c r="I1729" s="642">
        <v>6.4</v>
      </c>
      <c r="J1729" s="642">
        <v>6.4</v>
      </c>
    </row>
    <row r="1730" spans="1:10" ht="36" customHeight="1">
      <c r="A1730" s="637" t="s">
        <v>710</v>
      </c>
      <c r="B1730" s="638" t="s">
        <v>1516</v>
      </c>
      <c r="C1730" s="637" t="s">
        <v>23</v>
      </c>
      <c r="D1730" s="637" t="s">
        <v>1517</v>
      </c>
      <c r="E1730" s="714" t="s">
        <v>755</v>
      </c>
      <c r="F1730" s="714"/>
      <c r="G1730" s="640" t="s">
        <v>714</v>
      </c>
      <c r="H1730" s="641">
        <v>1</v>
      </c>
      <c r="I1730" s="642">
        <v>3.88</v>
      </c>
      <c r="J1730" s="642">
        <v>3.88</v>
      </c>
    </row>
    <row r="1731" spans="1:10" ht="36" customHeight="1">
      <c r="A1731" s="637" t="s">
        <v>710</v>
      </c>
      <c r="B1731" s="638" t="s">
        <v>1512</v>
      </c>
      <c r="C1731" s="637" t="s">
        <v>23</v>
      </c>
      <c r="D1731" s="637" t="s">
        <v>1513</v>
      </c>
      <c r="E1731" s="714" t="s">
        <v>755</v>
      </c>
      <c r="F1731" s="714"/>
      <c r="G1731" s="640" t="s">
        <v>714</v>
      </c>
      <c r="H1731" s="641">
        <v>1</v>
      </c>
      <c r="I1731" s="642">
        <v>0.42</v>
      </c>
      <c r="J1731" s="642">
        <v>0.42</v>
      </c>
    </row>
    <row r="1732" spans="1:10" ht="36" customHeight="1">
      <c r="A1732" s="637" t="s">
        <v>710</v>
      </c>
      <c r="B1732" s="638" t="s">
        <v>1510</v>
      </c>
      <c r="C1732" s="637" t="s">
        <v>23</v>
      </c>
      <c r="D1732" s="637" t="s">
        <v>1511</v>
      </c>
      <c r="E1732" s="714" t="s">
        <v>755</v>
      </c>
      <c r="F1732" s="714"/>
      <c r="G1732" s="640" t="s">
        <v>714</v>
      </c>
      <c r="H1732" s="641">
        <v>1</v>
      </c>
      <c r="I1732" s="642">
        <v>3.55</v>
      </c>
      <c r="J1732" s="642">
        <v>3.55</v>
      </c>
    </row>
    <row r="1733" spans="1:10" ht="25.5">
      <c r="A1733" s="643"/>
      <c r="B1733" s="643"/>
      <c r="C1733" s="643"/>
      <c r="D1733" s="643"/>
      <c r="E1733" s="643" t="s">
        <v>717</v>
      </c>
      <c r="F1733" s="644">
        <v>0</v>
      </c>
      <c r="G1733" s="643" t="s">
        <v>718</v>
      </c>
      <c r="H1733" s="644">
        <v>0</v>
      </c>
      <c r="I1733" s="643" t="s">
        <v>719</v>
      </c>
      <c r="J1733" s="644">
        <v>0</v>
      </c>
    </row>
    <row r="1734" spans="1:10" ht="15.75" thickBot="1">
      <c r="A1734" s="643"/>
      <c r="B1734" s="643"/>
      <c r="C1734" s="643"/>
      <c r="D1734" s="643"/>
      <c r="E1734" s="643" t="s">
        <v>720</v>
      </c>
      <c r="F1734" s="644">
        <v>4.24</v>
      </c>
      <c r="G1734" s="643"/>
      <c r="H1734" s="712" t="s">
        <v>721</v>
      </c>
      <c r="I1734" s="712"/>
      <c r="J1734" s="644">
        <v>18.489999999999998</v>
      </c>
    </row>
    <row r="1735" spans="1:10" ht="0.95" customHeight="1" thickTop="1">
      <c r="A1735" s="646"/>
      <c r="B1735" s="646"/>
      <c r="C1735" s="646"/>
      <c r="D1735" s="646"/>
      <c r="E1735" s="646"/>
      <c r="F1735" s="646"/>
      <c r="G1735" s="646"/>
      <c r="H1735" s="646"/>
      <c r="I1735" s="646"/>
      <c r="J1735" s="646"/>
    </row>
    <row r="1736" spans="1:10" ht="18" customHeight="1">
      <c r="A1736" s="628"/>
      <c r="B1736" s="629" t="s">
        <v>699</v>
      </c>
      <c r="C1736" s="628" t="s">
        <v>700</v>
      </c>
      <c r="D1736" s="628" t="s">
        <v>701</v>
      </c>
      <c r="E1736" s="713" t="s">
        <v>702</v>
      </c>
      <c r="F1736" s="713"/>
      <c r="G1736" s="630" t="s">
        <v>703</v>
      </c>
      <c r="H1736" s="629" t="s">
        <v>704</v>
      </c>
      <c r="I1736" s="629" t="s">
        <v>705</v>
      </c>
      <c r="J1736" s="629" t="s">
        <v>77</v>
      </c>
    </row>
    <row r="1737" spans="1:10" ht="36" customHeight="1">
      <c r="A1737" s="631" t="s">
        <v>706</v>
      </c>
      <c r="B1737" s="632" t="s">
        <v>1510</v>
      </c>
      <c r="C1737" s="631" t="s">
        <v>23</v>
      </c>
      <c r="D1737" s="631" t="s">
        <v>1511</v>
      </c>
      <c r="E1737" s="710" t="s">
        <v>755</v>
      </c>
      <c r="F1737" s="710"/>
      <c r="G1737" s="634" t="s">
        <v>714</v>
      </c>
      <c r="H1737" s="635">
        <v>1</v>
      </c>
      <c r="I1737" s="636">
        <v>3.55</v>
      </c>
      <c r="J1737" s="636">
        <v>3.55</v>
      </c>
    </row>
    <row r="1738" spans="1:10" ht="24" customHeight="1">
      <c r="A1738" s="647" t="s">
        <v>732</v>
      </c>
      <c r="B1738" s="648" t="s">
        <v>1518</v>
      </c>
      <c r="C1738" s="647" t="s">
        <v>23</v>
      </c>
      <c r="D1738" s="647" t="s">
        <v>1519</v>
      </c>
      <c r="E1738" s="711" t="s">
        <v>735</v>
      </c>
      <c r="F1738" s="711"/>
      <c r="G1738" s="649" t="s">
        <v>265</v>
      </c>
      <c r="H1738" s="650">
        <v>6.3999999999999997E-5</v>
      </c>
      <c r="I1738" s="651">
        <v>55478.04</v>
      </c>
      <c r="J1738" s="651">
        <v>3.55</v>
      </c>
    </row>
    <row r="1739" spans="1:10" ht="25.5">
      <c r="A1739" s="643"/>
      <c r="B1739" s="643"/>
      <c r="C1739" s="643"/>
      <c r="D1739" s="643"/>
      <c r="E1739" s="643" t="s">
        <v>717</v>
      </c>
      <c r="F1739" s="644">
        <v>0</v>
      </c>
      <c r="G1739" s="643" t="s">
        <v>718</v>
      </c>
      <c r="H1739" s="644">
        <v>0</v>
      </c>
      <c r="I1739" s="643" t="s">
        <v>719</v>
      </c>
      <c r="J1739" s="644">
        <v>0</v>
      </c>
    </row>
    <row r="1740" spans="1:10" ht="15.75" thickBot="1">
      <c r="A1740" s="643"/>
      <c r="B1740" s="643"/>
      <c r="C1740" s="643"/>
      <c r="D1740" s="643"/>
      <c r="E1740" s="643" t="s">
        <v>720</v>
      </c>
      <c r="F1740" s="644">
        <v>1.05</v>
      </c>
      <c r="G1740" s="643"/>
      <c r="H1740" s="712" t="s">
        <v>721</v>
      </c>
      <c r="I1740" s="712"/>
      <c r="J1740" s="644">
        <v>4.5999999999999996</v>
      </c>
    </row>
    <row r="1741" spans="1:10" ht="0.95" customHeight="1" thickTop="1">
      <c r="A1741" s="646"/>
      <c r="B1741" s="646"/>
      <c r="C1741" s="646"/>
      <c r="D1741" s="646"/>
      <c r="E1741" s="646"/>
      <c r="F1741" s="646"/>
      <c r="G1741" s="646"/>
      <c r="H1741" s="646"/>
      <c r="I1741" s="646"/>
      <c r="J1741" s="646"/>
    </row>
    <row r="1742" spans="1:10" ht="18" customHeight="1">
      <c r="A1742" s="628"/>
      <c r="B1742" s="629" t="s">
        <v>699</v>
      </c>
      <c r="C1742" s="628" t="s">
        <v>700</v>
      </c>
      <c r="D1742" s="628" t="s">
        <v>701</v>
      </c>
      <c r="E1742" s="713" t="s">
        <v>702</v>
      </c>
      <c r="F1742" s="713"/>
      <c r="G1742" s="630" t="s">
        <v>703</v>
      </c>
      <c r="H1742" s="629" t="s">
        <v>704</v>
      </c>
      <c r="I1742" s="629" t="s">
        <v>705</v>
      </c>
      <c r="J1742" s="629" t="s">
        <v>77</v>
      </c>
    </row>
    <row r="1743" spans="1:10" ht="36" customHeight="1">
      <c r="A1743" s="631" t="s">
        <v>706</v>
      </c>
      <c r="B1743" s="632" t="s">
        <v>1512</v>
      </c>
      <c r="C1743" s="631" t="s">
        <v>23</v>
      </c>
      <c r="D1743" s="631" t="s">
        <v>1513</v>
      </c>
      <c r="E1743" s="710" t="s">
        <v>755</v>
      </c>
      <c r="F1743" s="710"/>
      <c r="G1743" s="634" t="s">
        <v>714</v>
      </c>
      <c r="H1743" s="635">
        <v>1</v>
      </c>
      <c r="I1743" s="636">
        <v>0.42</v>
      </c>
      <c r="J1743" s="636">
        <v>0.42</v>
      </c>
    </row>
    <row r="1744" spans="1:10" ht="24" customHeight="1">
      <c r="A1744" s="647" t="s">
        <v>732</v>
      </c>
      <c r="B1744" s="648" t="s">
        <v>1518</v>
      </c>
      <c r="C1744" s="647" t="s">
        <v>23</v>
      </c>
      <c r="D1744" s="647" t="s">
        <v>1519</v>
      </c>
      <c r="E1744" s="711" t="s">
        <v>735</v>
      </c>
      <c r="F1744" s="711"/>
      <c r="G1744" s="649" t="s">
        <v>265</v>
      </c>
      <c r="H1744" s="650">
        <v>7.6000000000000001E-6</v>
      </c>
      <c r="I1744" s="651">
        <v>55478.04</v>
      </c>
      <c r="J1744" s="651">
        <v>0.42</v>
      </c>
    </row>
    <row r="1745" spans="1:10" ht="25.5">
      <c r="A1745" s="643"/>
      <c r="B1745" s="643"/>
      <c r="C1745" s="643"/>
      <c r="D1745" s="643"/>
      <c r="E1745" s="643" t="s">
        <v>717</v>
      </c>
      <c r="F1745" s="644">
        <v>0</v>
      </c>
      <c r="G1745" s="643" t="s">
        <v>718</v>
      </c>
      <c r="H1745" s="644">
        <v>0</v>
      </c>
      <c r="I1745" s="643" t="s">
        <v>719</v>
      </c>
      <c r="J1745" s="644">
        <v>0</v>
      </c>
    </row>
    <row r="1746" spans="1:10" ht="15.75" thickBot="1">
      <c r="A1746" s="643"/>
      <c r="B1746" s="643"/>
      <c r="C1746" s="643"/>
      <c r="D1746" s="643"/>
      <c r="E1746" s="643" t="s">
        <v>720</v>
      </c>
      <c r="F1746" s="644">
        <v>0.12</v>
      </c>
      <c r="G1746" s="643"/>
      <c r="H1746" s="712" t="s">
        <v>721</v>
      </c>
      <c r="I1746" s="712"/>
      <c r="J1746" s="644">
        <v>0.54</v>
      </c>
    </row>
    <row r="1747" spans="1:10" ht="0.95" customHeight="1" thickTop="1">
      <c r="A1747" s="646"/>
      <c r="B1747" s="646"/>
      <c r="C1747" s="646"/>
      <c r="D1747" s="646"/>
      <c r="E1747" s="646"/>
      <c r="F1747" s="646"/>
      <c r="G1747" s="646"/>
      <c r="H1747" s="646"/>
      <c r="I1747" s="646"/>
      <c r="J1747" s="646"/>
    </row>
    <row r="1748" spans="1:10" ht="18" customHeight="1">
      <c r="A1748" s="628"/>
      <c r="B1748" s="629" t="s">
        <v>699</v>
      </c>
      <c r="C1748" s="628" t="s">
        <v>700</v>
      </c>
      <c r="D1748" s="628" t="s">
        <v>701</v>
      </c>
      <c r="E1748" s="713" t="s">
        <v>702</v>
      </c>
      <c r="F1748" s="713"/>
      <c r="G1748" s="630" t="s">
        <v>703</v>
      </c>
      <c r="H1748" s="629" t="s">
        <v>704</v>
      </c>
      <c r="I1748" s="629" t="s">
        <v>705</v>
      </c>
      <c r="J1748" s="629" t="s">
        <v>77</v>
      </c>
    </row>
    <row r="1749" spans="1:10" ht="36" customHeight="1">
      <c r="A1749" s="631" t="s">
        <v>706</v>
      </c>
      <c r="B1749" s="632" t="s">
        <v>1516</v>
      </c>
      <c r="C1749" s="631" t="s">
        <v>23</v>
      </c>
      <c r="D1749" s="631" t="s">
        <v>1517</v>
      </c>
      <c r="E1749" s="710" t="s">
        <v>755</v>
      </c>
      <c r="F1749" s="710"/>
      <c r="G1749" s="634" t="s">
        <v>714</v>
      </c>
      <c r="H1749" s="635">
        <v>1</v>
      </c>
      <c r="I1749" s="636">
        <v>3.88</v>
      </c>
      <c r="J1749" s="636">
        <v>3.88</v>
      </c>
    </row>
    <row r="1750" spans="1:10" ht="24" customHeight="1">
      <c r="A1750" s="647" t="s">
        <v>732</v>
      </c>
      <c r="B1750" s="648" t="s">
        <v>1518</v>
      </c>
      <c r="C1750" s="647" t="s">
        <v>23</v>
      </c>
      <c r="D1750" s="647" t="s">
        <v>1519</v>
      </c>
      <c r="E1750" s="711" t="s">
        <v>735</v>
      </c>
      <c r="F1750" s="711"/>
      <c r="G1750" s="649" t="s">
        <v>265</v>
      </c>
      <c r="H1750" s="650">
        <v>6.9999999999999994E-5</v>
      </c>
      <c r="I1750" s="651">
        <v>55478.04</v>
      </c>
      <c r="J1750" s="651">
        <v>3.88</v>
      </c>
    </row>
    <row r="1751" spans="1:10" ht="25.5">
      <c r="A1751" s="643"/>
      <c r="B1751" s="643"/>
      <c r="C1751" s="643"/>
      <c r="D1751" s="643"/>
      <c r="E1751" s="643" t="s">
        <v>717</v>
      </c>
      <c r="F1751" s="644">
        <v>0</v>
      </c>
      <c r="G1751" s="643" t="s">
        <v>718</v>
      </c>
      <c r="H1751" s="644">
        <v>0</v>
      </c>
      <c r="I1751" s="643" t="s">
        <v>719</v>
      </c>
      <c r="J1751" s="644">
        <v>0</v>
      </c>
    </row>
    <row r="1752" spans="1:10" ht="15.75" thickBot="1">
      <c r="A1752" s="643"/>
      <c r="B1752" s="643"/>
      <c r="C1752" s="643"/>
      <c r="D1752" s="643"/>
      <c r="E1752" s="643" t="s">
        <v>720</v>
      </c>
      <c r="F1752" s="644">
        <v>1.1499999999999999</v>
      </c>
      <c r="G1752" s="643"/>
      <c r="H1752" s="712" t="s">
        <v>721</v>
      </c>
      <c r="I1752" s="712"/>
      <c r="J1752" s="644">
        <v>5.03</v>
      </c>
    </row>
    <row r="1753" spans="1:10" ht="0.95" customHeight="1" thickTop="1">
      <c r="A1753" s="646"/>
      <c r="B1753" s="646"/>
      <c r="C1753" s="646"/>
      <c r="D1753" s="646"/>
      <c r="E1753" s="646"/>
      <c r="F1753" s="646"/>
      <c r="G1753" s="646"/>
      <c r="H1753" s="646"/>
      <c r="I1753" s="646"/>
      <c r="J1753" s="646"/>
    </row>
    <row r="1754" spans="1:10" ht="18" customHeight="1">
      <c r="A1754" s="628"/>
      <c r="B1754" s="629" t="s">
        <v>699</v>
      </c>
      <c r="C1754" s="628" t="s">
        <v>700</v>
      </c>
      <c r="D1754" s="628" t="s">
        <v>701</v>
      </c>
      <c r="E1754" s="713" t="s">
        <v>702</v>
      </c>
      <c r="F1754" s="713"/>
      <c r="G1754" s="630" t="s">
        <v>703</v>
      </c>
      <c r="H1754" s="629" t="s">
        <v>704</v>
      </c>
      <c r="I1754" s="629" t="s">
        <v>705</v>
      </c>
      <c r="J1754" s="629" t="s">
        <v>77</v>
      </c>
    </row>
    <row r="1755" spans="1:10" ht="36" customHeight="1">
      <c r="A1755" s="631" t="s">
        <v>706</v>
      </c>
      <c r="B1755" s="632" t="s">
        <v>1514</v>
      </c>
      <c r="C1755" s="631" t="s">
        <v>23</v>
      </c>
      <c r="D1755" s="631" t="s">
        <v>1515</v>
      </c>
      <c r="E1755" s="710" t="s">
        <v>755</v>
      </c>
      <c r="F1755" s="710"/>
      <c r="G1755" s="634" t="s">
        <v>714</v>
      </c>
      <c r="H1755" s="635">
        <v>1</v>
      </c>
      <c r="I1755" s="636">
        <v>6.4</v>
      </c>
      <c r="J1755" s="636">
        <v>6.4</v>
      </c>
    </row>
    <row r="1756" spans="1:10" ht="24" customHeight="1">
      <c r="A1756" s="647" t="s">
        <v>732</v>
      </c>
      <c r="B1756" s="648" t="s">
        <v>1226</v>
      </c>
      <c r="C1756" s="647" t="s">
        <v>23</v>
      </c>
      <c r="D1756" s="647" t="s">
        <v>1227</v>
      </c>
      <c r="E1756" s="711" t="s">
        <v>735</v>
      </c>
      <c r="F1756" s="711"/>
      <c r="G1756" s="649" t="s">
        <v>1030</v>
      </c>
      <c r="H1756" s="650">
        <v>1.55</v>
      </c>
      <c r="I1756" s="651">
        <v>4.13</v>
      </c>
      <c r="J1756" s="651">
        <v>6.4</v>
      </c>
    </row>
    <row r="1757" spans="1:10" ht="25.5">
      <c r="A1757" s="643"/>
      <c r="B1757" s="643"/>
      <c r="C1757" s="643"/>
      <c r="D1757" s="643"/>
      <c r="E1757" s="643" t="s">
        <v>717</v>
      </c>
      <c r="F1757" s="644">
        <v>0</v>
      </c>
      <c r="G1757" s="643" t="s">
        <v>718</v>
      </c>
      <c r="H1757" s="644">
        <v>0</v>
      </c>
      <c r="I1757" s="643" t="s">
        <v>719</v>
      </c>
      <c r="J1757" s="644">
        <v>0</v>
      </c>
    </row>
    <row r="1758" spans="1:10" ht="15.75" thickBot="1">
      <c r="A1758" s="643"/>
      <c r="B1758" s="643"/>
      <c r="C1758" s="643"/>
      <c r="D1758" s="643"/>
      <c r="E1758" s="643" t="s">
        <v>720</v>
      </c>
      <c r="F1758" s="644">
        <v>1.9</v>
      </c>
      <c r="G1758" s="643"/>
      <c r="H1758" s="712" t="s">
        <v>721</v>
      </c>
      <c r="I1758" s="712"/>
      <c r="J1758" s="644">
        <v>8.3000000000000007</v>
      </c>
    </row>
    <row r="1759" spans="1:10" ht="0.95" customHeight="1" thickTop="1">
      <c r="A1759" s="646"/>
      <c r="B1759" s="646"/>
      <c r="C1759" s="646"/>
      <c r="D1759" s="646"/>
      <c r="E1759" s="646"/>
      <c r="F1759" s="646"/>
      <c r="G1759" s="646"/>
      <c r="H1759" s="646"/>
      <c r="I1759" s="646"/>
      <c r="J1759" s="646"/>
    </row>
    <row r="1760" spans="1:10" ht="18" customHeight="1">
      <c r="A1760" s="628"/>
      <c r="B1760" s="629" t="s">
        <v>699</v>
      </c>
      <c r="C1760" s="628" t="s">
        <v>700</v>
      </c>
      <c r="D1760" s="628" t="s">
        <v>701</v>
      </c>
      <c r="E1760" s="713" t="s">
        <v>702</v>
      </c>
      <c r="F1760" s="713"/>
      <c r="G1760" s="630" t="s">
        <v>703</v>
      </c>
      <c r="H1760" s="629" t="s">
        <v>704</v>
      </c>
      <c r="I1760" s="629" t="s">
        <v>705</v>
      </c>
      <c r="J1760" s="629" t="s">
        <v>77</v>
      </c>
    </row>
    <row r="1761" spans="1:10" ht="24" customHeight="1">
      <c r="A1761" s="631" t="s">
        <v>706</v>
      </c>
      <c r="B1761" s="632" t="s">
        <v>749</v>
      </c>
      <c r="C1761" s="631" t="s">
        <v>23</v>
      </c>
      <c r="D1761" s="631" t="s">
        <v>750</v>
      </c>
      <c r="E1761" s="710" t="s">
        <v>713</v>
      </c>
      <c r="F1761" s="710"/>
      <c r="G1761" s="634" t="s">
        <v>714</v>
      </c>
      <c r="H1761" s="635">
        <v>1</v>
      </c>
      <c r="I1761" s="636">
        <v>12.93</v>
      </c>
      <c r="J1761" s="636">
        <v>12.93</v>
      </c>
    </row>
    <row r="1762" spans="1:10" ht="24" customHeight="1">
      <c r="A1762" s="637" t="s">
        <v>710</v>
      </c>
      <c r="B1762" s="638" t="s">
        <v>1350</v>
      </c>
      <c r="C1762" s="637" t="s">
        <v>23</v>
      </c>
      <c r="D1762" s="637" t="s">
        <v>1351</v>
      </c>
      <c r="E1762" s="714" t="s">
        <v>713</v>
      </c>
      <c r="F1762" s="714"/>
      <c r="G1762" s="640" t="s">
        <v>714</v>
      </c>
      <c r="H1762" s="641">
        <v>1</v>
      </c>
      <c r="I1762" s="642">
        <v>0.06</v>
      </c>
      <c r="J1762" s="642">
        <v>0.06</v>
      </c>
    </row>
    <row r="1763" spans="1:10" ht="24" customHeight="1">
      <c r="A1763" s="647" t="s">
        <v>732</v>
      </c>
      <c r="B1763" s="648" t="s">
        <v>1159</v>
      </c>
      <c r="C1763" s="647" t="s">
        <v>23</v>
      </c>
      <c r="D1763" s="647" t="s">
        <v>1160</v>
      </c>
      <c r="E1763" s="711" t="s">
        <v>1084</v>
      </c>
      <c r="F1763" s="711"/>
      <c r="G1763" s="649" t="s">
        <v>714</v>
      </c>
      <c r="H1763" s="650">
        <v>1</v>
      </c>
      <c r="I1763" s="651">
        <v>0.52</v>
      </c>
      <c r="J1763" s="651">
        <v>0.52</v>
      </c>
    </row>
    <row r="1764" spans="1:10" ht="24" customHeight="1">
      <c r="A1764" s="647" t="s">
        <v>732</v>
      </c>
      <c r="B1764" s="648" t="s">
        <v>1085</v>
      </c>
      <c r="C1764" s="647" t="s">
        <v>23</v>
      </c>
      <c r="D1764" s="647" t="s">
        <v>1086</v>
      </c>
      <c r="E1764" s="711" t="s">
        <v>1081</v>
      </c>
      <c r="F1764" s="711"/>
      <c r="G1764" s="649" t="s">
        <v>714</v>
      </c>
      <c r="H1764" s="650">
        <v>1</v>
      </c>
      <c r="I1764" s="651">
        <v>0.55000000000000004</v>
      </c>
      <c r="J1764" s="651">
        <v>0.55000000000000004</v>
      </c>
    </row>
    <row r="1765" spans="1:10" ht="24" customHeight="1">
      <c r="A1765" s="647" t="s">
        <v>732</v>
      </c>
      <c r="B1765" s="648" t="s">
        <v>1161</v>
      </c>
      <c r="C1765" s="647" t="s">
        <v>23</v>
      </c>
      <c r="D1765" s="647" t="s">
        <v>1162</v>
      </c>
      <c r="E1765" s="711" t="s">
        <v>1084</v>
      </c>
      <c r="F1765" s="711"/>
      <c r="G1765" s="649" t="s">
        <v>714</v>
      </c>
      <c r="H1765" s="650">
        <v>1</v>
      </c>
      <c r="I1765" s="651">
        <v>0.06</v>
      </c>
      <c r="J1765" s="651">
        <v>0.06</v>
      </c>
    </row>
    <row r="1766" spans="1:10" ht="24" customHeight="1">
      <c r="A1766" s="647" t="s">
        <v>732</v>
      </c>
      <c r="B1766" s="648" t="s">
        <v>1352</v>
      </c>
      <c r="C1766" s="647" t="s">
        <v>23</v>
      </c>
      <c r="D1766" s="647" t="s">
        <v>1353</v>
      </c>
      <c r="E1766" s="711" t="s">
        <v>1078</v>
      </c>
      <c r="F1766" s="711"/>
      <c r="G1766" s="649" t="s">
        <v>714</v>
      </c>
      <c r="H1766" s="650">
        <v>1</v>
      </c>
      <c r="I1766" s="651">
        <v>11.73</v>
      </c>
      <c r="J1766" s="651">
        <v>11.73</v>
      </c>
    </row>
    <row r="1767" spans="1:10" ht="24" customHeight="1">
      <c r="A1767" s="647" t="s">
        <v>732</v>
      </c>
      <c r="B1767" s="648" t="s">
        <v>1089</v>
      </c>
      <c r="C1767" s="647" t="s">
        <v>23</v>
      </c>
      <c r="D1767" s="647" t="s">
        <v>1090</v>
      </c>
      <c r="E1767" s="711" t="s">
        <v>1091</v>
      </c>
      <c r="F1767" s="711"/>
      <c r="G1767" s="649" t="s">
        <v>714</v>
      </c>
      <c r="H1767" s="650">
        <v>1</v>
      </c>
      <c r="I1767" s="651">
        <v>0.01</v>
      </c>
      <c r="J1767" s="651">
        <v>0.01</v>
      </c>
    </row>
    <row r="1768" spans="1:10" ht="25.5">
      <c r="A1768" s="643"/>
      <c r="B1768" s="643"/>
      <c r="C1768" s="643"/>
      <c r="D1768" s="643"/>
      <c r="E1768" s="643" t="s">
        <v>717</v>
      </c>
      <c r="F1768" s="644">
        <v>11.79</v>
      </c>
      <c r="G1768" s="643" t="s">
        <v>718</v>
      </c>
      <c r="H1768" s="644">
        <v>0</v>
      </c>
      <c r="I1768" s="643" t="s">
        <v>719</v>
      </c>
      <c r="J1768" s="644">
        <v>11.79</v>
      </c>
    </row>
    <row r="1769" spans="1:10" ht="15.75" thickBot="1">
      <c r="A1769" s="643"/>
      <c r="B1769" s="643"/>
      <c r="C1769" s="643"/>
      <c r="D1769" s="643"/>
      <c r="E1769" s="643" t="s">
        <v>720</v>
      </c>
      <c r="F1769" s="644">
        <v>3.84</v>
      </c>
      <c r="G1769" s="643"/>
      <c r="H1769" s="712" t="s">
        <v>721</v>
      </c>
      <c r="I1769" s="712"/>
      <c r="J1769" s="644">
        <v>16.77</v>
      </c>
    </row>
    <row r="1770" spans="1:10" ht="0.95" customHeight="1" thickTop="1">
      <c r="A1770" s="646"/>
      <c r="B1770" s="646"/>
      <c r="C1770" s="646"/>
      <c r="D1770" s="646"/>
      <c r="E1770" s="646"/>
      <c r="F1770" s="646"/>
      <c r="G1770" s="646"/>
      <c r="H1770" s="646"/>
      <c r="I1770" s="646"/>
      <c r="J1770" s="646"/>
    </row>
    <row r="1771" spans="1:10" ht="18" customHeight="1">
      <c r="A1771" s="628"/>
      <c r="B1771" s="629" t="s">
        <v>699</v>
      </c>
      <c r="C1771" s="628" t="s">
        <v>700</v>
      </c>
      <c r="D1771" s="628" t="s">
        <v>701</v>
      </c>
      <c r="E1771" s="713" t="s">
        <v>702</v>
      </c>
      <c r="F1771" s="713"/>
      <c r="G1771" s="630" t="s">
        <v>703</v>
      </c>
      <c r="H1771" s="629" t="s">
        <v>704</v>
      </c>
      <c r="I1771" s="629" t="s">
        <v>705</v>
      </c>
      <c r="J1771" s="629" t="s">
        <v>77</v>
      </c>
    </row>
    <row r="1772" spans="1:10" ht="24" customHeight="1">
      <c r="A1772" s="631" t="s">
        <v>706</v>
      </c>
      <c r="B1772" s="632" t="s">
        <v>1127</v>
      </c>
      <c r="C1772" s="631" t="s">
        <v>23</v>
      </c>
      <c r="D1772" s="631" t="s">
        <v>1128</v>
      </c>
      <c r="E1772" s="710" t="s">
        <v>713</v>
      </c>
      <c r="F1772" s="710"/>
      <c r="G1772" s="634" t="s">
        <v>714</v>
      </c>
      <c r="H1772" s="635">
        <v>1</v>
      </c>
      <c r="I1772" s="636">
        <v>12.67</v>
      </c>
      <c r="J1772" s="636">
        <v>12.67</v>
      </c>
    </row>
    <row r="1773" spans="1:10" ht="36" customHeight="1">
      <c r="A1773" s="637" t="s">
        <v>710</v>
      </c>
      <c r="B1773" s="638" t="s">
        <v>1354</v>
      </c>
      <c r="C1773" s="637" t="s">
        <v>23</v>
      </c>
      <c r="D1773" s="637" t="s">
        <v>1355</v>
      </c>
      <c r="E1773" s="714" t="s">
        <v>713</v>
      </c>
      <c r="F1773" s="714"/>
      <c r="G1773" s="640" t="s">
        <v>714</v>
      </c>
      <c r="H1773" s="641">
        <v>1</v>
      </c>
      <c r="I1773" s="642">
        <v>0.05</v>
      </c>
      <c r="J1773" s="642">
        <v>0.05</v>
      </c>
    </row>
    <row r="1774" spans="1:10" ht="24" customHeight="1">
      <c r="A1774" s="647" t="s">
        <v>732</v>
      </c>
      <c r="B1774" s="648" t="s">
        <v>1079</v>
      </c>
      <c r="C1774" s="647" t="s">
        <v>23</v>
      </c>
      <c r="D1774" s="647" t="s">
        <v>1080</v>
      </c>
      <c r="E1774" s="711" t="s">
        <v>1081</v>
      </c>
      <c r="F1774" s="711"/>
      <c r="G1774" s="649" t="s">
        <v>714</v>
      </c>
      <c r="H1774" s="650">
        <v>1</v>
      </c>
      <c r="I1774" s="651">
        <v>0.97</v>
      </c>
      <c r="J1774" s="651">
        <v>0.97</v>
      </c>
    </row>
    <row r="1775" spans="1:10" ht="24" customHeight="1">
      <c r="A1775" s="647" t="s">
        <v>732</v>
      </c>
      <c r="B1775" s="648" t="s">
        <v>1494</v>
      </c>
      <c r="C1775" s="647" t="s">
        <v>23</v>
      </c>
      <c r="D1775" s="647" t="s">
        <v>1495</v>
      </c>
      <c r="E1775" s="711" t="s">
        <v>1084</v>
      </c>
      <c r="F1775" s="711"/>
      <c r="G1775" s="649" t="s">
        <v>714</v>
      </c>
      <c r="H1775" s="650">
        <v>1</v>
      </c>
      <c r="I1775" s="651">
        <v>0.63</v>
      </c>
      <c r="J1775" s="651">
        <v>0.63</v>
      </c>
    </row>
    <row r="1776" spans="1:10" ht="24" customHeight="1">
      <c r="A1776" s="647" t="s">
        <v>732</v>
      </c>
      <c r="B1776" s="648" t="s">
        <v>1085</v>
      </c>
      <c r="C1776" s="647" t="s">
        <v>23</v>
      </c>
      <c r="D1776" s="647" t="s">
        <v>1086</v>
      </c>
      <c r="E1776" s="711" t="s">
        <v>1081</v>
      </c>
      <c r="F1776" s="711"/>
      <c r="G1776" s="649" t="s">
        <v>714</v>
      </c>
      <c r="H1776" s="650">
        <v>1</v>
      </c>
      <c r="I1776" s="651">
        <v>0.55000000000000004</v>
      </c>
      <c r="J1776" s="651">
        <v>0.55000000000000004</v>
      </c>
    </row>
    <row r="1777" spans="1:10" ht="24" customHeight="1">
      <c r="A1777" s="647" t="s">
        <v>732</v>
      </c>
      <c r="B1777" s="648" t="s">
        <v>1496</v>
      </c>
      <c r="C1777" s="647" t="s">
        <v>23</v>
      </c>
      <c r="D1777" s="647" t="s">
        <v>1497</v>
      </c>
      <c r="E1777" s="711" t="s">
        <v>1084</v>
      </c>
      <c r="F1777" s="711"/>
      <c r="G1777" s="649" t="s">
        <v>714</v>
      </c>
      <c r="H1777" s="650">
        <v>1</v>
      </c>
      <c r="I1777" s="651">
        <v>0.01</v>
      </c>
      <c r="J1777" s="651">
        <v>0.01</v>
      </c>
    </row>
    <row r="1778" spans="1:10" ht="24" customHeight="1">
      <c r="A1778" s="647" t="s">
        <v>732</v>
      </c>
      <c r="B1778" s="648" t="s">
        <v>1356</v>
      </c>
      <c r="C1778" s="647" t="s">
        <v>23</v>
      </c>
      <c r="D1778" s="647" t="s">
        <v>1357</v>
      </c>
      <c r="E1778" s="711" t="s">
        <v>1078</v>
      </c>
      <c r="F1778" s="711"/>
      <c r="G1778" s="649" t="s">
        <v>714</v>
      </c>
      <c r="H1778" s="650">
        <v>1</v>
      </c>
      <c r="I1778" s="651">
        <v>9.73</v>
      </c>
      <c r="J1778" s="651">
        <v>9.73</v>
      </c>
    </row>
    <row r="1779" spans="1:10" ht="24" customHeight="1">
      <c r="A1779" s="647" t="s">
        <v>732</v>
      </c>
      <c r="B1779" s="648" t="s">
        <v>1089</v>
      </c>
      <c r="C1779" s="647" t="s">
        <v>23</v>
      </c>
      <c r="D1779" s="647" t="s">
        <v>1090</v>
      </c>
      <c r="E1779" s="711" t="s">
        <v>1091</v>
      </c>
      <c r="F1779" s="711"/>
      <c r="G1779" s="649" t="s">
        <v>714</v>
      </c>
      <c r="H1779" s="650">
        <v>1</v>
      </c>
      <c r="I1779" s="651">
        <v>0.01</v>
      </c>
      <c r="J1779" s="651">
        <v>0.01</v>
      </c>
    </row>
    <row r="1780" spans="1:10" ht="24" customHeight="1">
      <c r="A1780" s="647" t="s">
        <v>732</v>
      </c>
      <c r="B1780" s="648" t="s">
        <v>1092</v>
      </c>
      <c r="C1780" s="647" t="s">
        <v>23</v>
      </c>
      <c r="D1780" s="647" t="s">
        <v>1093</v>
      </c>
      <c r="E1780" s="711" t="s">
        <v>1094</v>
      </c>
      <c r="F1780" s="711"/>
      <c r="G1780" s="649" t="s">
        <v>714</v>
      </c>
      <c r="H1780" s="650">
        <v>1</v>
      </c>
      <c r="I1780" s="651">
        <v>0.72</v>
      </c>
      <c r="J1780" s="651">
        <v>0.72</v>
      </c>
    </row>
    <row r="1781" spans="1:10" ht="25.5">
      <c r="A1781" s="643"/>
      <c r="B1781" s="643"/>
      <c r="C1781" s="643"/>
      <c r="D1781" s="643"/>
      <c r="E1781" s="643" t="s">
        <v>717</v>
      </c>
      <c r="F1781" s="644">
        <v>9.7799999999999994</v>
      </c>
      <c r="G1781" s="643" t="s">
        <v>718</v>
      </c>
      <c r="H1781" s="644">
        <v>0</v>
      </c>
      <c r="I1781" s="643" t="s">
        <v>719</v>
      </c>
      <c r="J1781" s="644">
        <v>9.7799999999999994</v>
      </c>
    </row>
    <row r="1782" spans="1:10" ht="15.75" thickBot="1">
      <c r="A1782" s="643"/>
      <c r="B1782" s="643"/>
      <c r="C1782" s="643"/>
      <c r="D1782" s="643"/>
      <c r="E1782" s="643" t="s">
        <v>720</v>
      </c>
      <c r="F1782" s="644">
        <v>3.77</v>
      </c>
      <c r="G1782" s="643"/>
      <c r="H1782" s="712" t="s">
        <v>721</v>
      </c>
      <c r="I1782" s="712"/>
      <c r="J1782" s="644">
        <v>16.440000000000001</v>
      </c>
    </row>
    <row r="1783" spans="1:10" ht="0.95" customHeight="1" thickTop="1">
      <c r="A1783" s="646"/>
      <c r="B1783" s="646"/>
      <c r="C1783" s="646"/>
      <c r="D1783" s="646"/>
      <c r="E1783" s="646"/>
      <c r="F1783" s="646"/>
      <c r="G1783" s="646"/>
      <c r="H1783" s="646"/>
      <c r="I1783" s="646"/>
      <c r="J1783" s="646"/>
    </row>
    <row r="1784" spans="1:10" ht="18" customHeight="1">
      <c r="A1784" s="628"/>
      <c r="B1784" s="629" t="s">
        <v>699</v>
      </c>
      <c r="C1784" s="628" t="s">
        <v>700</v>
      </c>
      <c r="D1784" s="628" t="s">
        <v>701</v>
      </c>
      <c r="E1784" s="713" t="s">
        <v>702</v>
      </c>
      <c r="F1784" s="713"/>
      <c r="G1784" s="630" t="s">
        <v>703</v>
      </c>
      <c r="H1784" s="629" t="s">
        <v>704</v>
      </c>
      <c r="I1784" s="629" t="s">
        <v>705</v>
      </c>
      <c r="J1784" s="629" t="s">
        <v>77</v>
      </c>
    </row>
    <row r="1785" spans="1:10" ht="24" customHeight="1">
      <c r="A1785" s="631" t="s">
        <v>706</v>
      </c>
      <c r="B1785" s="632" t="s">
        <v>1506</v>
      </c>
      <c r="C1785" s="631" t="s">
        <v>23</v>
      </c>
      <c r="D1785" s="631" t="s">
        <v>1507</v>
      </c>
      <c r="E1785" s="710" t="s">
        <v>713</v>
      </c>
      <c r="F1785" s="710"/>
      <c r="G1785" s="634" t="s">
        <v>714</v>
      </c>
      <c r="H1785" s="635">
        <v>1</v>
      </c>
      <c r="I1785" s="636">
        <v>15.38</v>
      </c>
      <c r="J1785" s="636">
        <v>15.38</v>
      </c>
    </row>
    <row r="1786" spans="1:10" ht="24" customHeight="1">
      <c r="A1786" s="637" t="s">
        <v>710</v>
      </c>
      <c r="B1786" s="638" t="s">
        <v>1358</v>
      </c>
      <c r="C1786" s="637" t="s">
        <v>23</v>
      </c>
      <c r="D1786" s="637" t="s">
        <v>1359</v>
      </c>
      <c r="E1786" s="714" t="s">
        <v>713</v>
      </c>
      <c r="F1786" s="714"/>
      <c r="G1786" s="640" t="s">
        <v>714</v>
      </c>
      <c r="H1786" s="641">
        <v>1</v>
      </c>
      <c r="I1786" s="642">
        <v>7.0000000000000007E-2</v>
      </c>
      <c r="J1786" s="642">
        <v>7.0000000000000007E-2</v>
      </c>
    </row>
    <row r="1787" spans="1:10" ht="24" customHeight="1">
      <c r="A1787" s="647" t="s">
        <v>732</v>
      </c>
      <c r="B1787" s="648" t="s">
        <v>1079</v>
      </c>
      <c r="C1787" s="647" t="s">
        <v>23</v>
      </c>
      <c r="D1787" s="647" t="s">
        <v>1080</v>
      </c>
      <c r="E1787" s="711" t="s">
        <v>1081</v>
      </c>
      <c r="F1787" s="711"/>
      <c r="G1787" s="649" t="s">
        <v>714</v>
      </c>
      <c r="H1787" s="650">
        <v>1</v>
      </c>
      <c r="I1787" s="651">
        <v>0.97</v>
      </c>
      <c r="J1787" s="651">
        <v>0.97</v>
      </c>
    </row>
    <row r="1788" spans="1:10" ht="24" customHeight="1">
      <c r="A1788" s="647" t="s">
        <v>732</v>
      </c>
      <c r="B1788" s="648" t="s">
        <v>1494</v>
      </c>
      <c r="C1788" s="647" t="s">
        <v>23</v>
      </c>
      <c r="D1788" s="647" t="s">
        <v>1495</v>
      </c>
      <c r="E1788" s="711" t="s">
        <v>1084</v>
      </c>
      <c r="F1788" s="711"/>
      <c r="G1788" s="649" t="s">
        <v>714</v>
      </c>
      <c r="H1788" s="650">
        <v>1</v>
      </c>
      <c r="I1788" s="651">
        <v>0.63</v>
      </c>
      <c r="J1788" s="651">
        <v>0.63</v>
      </c>
    </row>
    <row r="1789" spans="1:10" ht="24" customHeight="1">
      <c r="A1789" s="647" t="s">
        <v>732</v>
      </c>
      <c r="B1789" s="648" t="s">
        <v>1085</v>
      </c>
      <c r="C1789" s="647" t="s">
        <v>23</v>
      </c>
      <c r="D1789" s="647" t="s">
        <v>1086</v>
      </c>
      <c r="E1789" s="711" t="s">
        <v>1081</v>
      </c>
      <c r="F1789" s="711"/>
      <c r="G1789" s="649" t="s">
        <v>714</v>
      </c>
      <c r="H1789" s="650">
        <v>1</v>
      </c>
      <c r="I1789" s="651">
        <v>0.55000000000000004</v>
      </c>
      <c r="J1789" s="651">
        <v>0.55000000000000004</v>
      </c>
    </row>
    <row r="1790" spans="1:10" ht="24" customHeight="1">
      <c r="A1790" s="647" t="s">
        <v>732</v>
      </c>
      <c r="B1790" s="648" t="s">
        <v>1496</v>
      </c>
      <c r="C1790" s="647" t="s">
        <v>23</v>
      </c>
      <c r="D1790" s="647" t="s">
        <v>1497</v>
      </c>
      <c r="E1790" s="711" t="s">
        <v>1084</v>
      </c>
      <c r="F1790" s="711"/>
      <c r="G1790" s="649" t="s">
        <v>714</v>
      </c>
      <c r="H1790" s="650">
        <v>1</v>
      </c>
      <c r="I1790" s="651">
        <v>0.01</v>
      </c>
      <c r="J1790" s="651">
        <v>0.01</v>
      </c>
    </row>
    <row r="1791" spans="1:10" ht="24" customHeight="1">
      <c r="A1791" s="647" t="s">
        <v>732</v>
      </c>
      <c r="B1791" s="648" t="s">
        <v>1360</v>
      </c>
      <c r="C1791" s="647" t="s">
        <v>23</v>
      </c>
      <c r="D1791" s="647" t="s">
        <v>1361</v>
      </c>
      <c r="E1791" s="711" t="s">
        <v>1078</v>
      </c>
      <c r="F1791" s="711"/>
      <c r="G1791" s="649" t="s">
        <v>714</v>
      </c>
      <c r="H1791" s="650">
        <v>1</v>
      </c>
      <c r="I1791" s="651">
        <v>12.42</v>
      </c>
      <c r="J1791" s="651">
        <v>12.42</v>
      </c>
    </row>
    <row r="1792" spans="1:10" ht="24" customHeight="1">
      <c r="A1792" s="647" t="s">
        <v>732</v>
      </c>
      <c r="B1792" s="648" t="s">
        <v>1089</v>
      </c>
      <c r="C1792" s="647" t="s">
        <v>23</v>
      </c>
      <c r="D1792" s="647" t="s">
        <v>1090</v>
      </c>
      <c r="E1792" s="711" t="s">
        <v>1091</v>
      </c>
      <c r="F1792" s="711"/>
      <c r="G1792" s="649" t="s">
        <v>714</v>
      </c>
      <c r="H1792" s="650">
        <v>1</v>
      </c>
      <c r="I1792" s="651">
        <v>0.01</v>
      </c>
      <c r="J1792" s="651">
        <v>0.01</v>
      </c>
    </row>
    <row r="1793" spans="1:10" ht="24" customHeight="1">
      <c r="A1793" s="647" t="s">
        <v>732</v>
      </c>
      <c r="B1793" s="648" t="s">
        <v>1092</v>
      </c>
      <c r="C1793" s="647" t="s">
        <v>23</v>
      </c>
      <c r="D1793" s="647" t="s">
        <v>1093</v>
      </c>
      <c r="E1793" s="711" t="s">
        <v>1094</v>
      </c>
      <c r="F1793" s="711"/>
      <c r="G1793" s="649" t="s">
        <v>714</v>
      </c>
      <c r="H1793" s="650">
        <v>1</v>
      </c>
      <c r="I1793" s="651">
        <v>0.72</v>
      </c>
      <c r="J1793" s="651">
        <v>0.72</v>
      </c>
    </row>
    <row r="1794" spans="1:10" ht="25.5">
      <c r="A1794" s="643"/>
      <c r="B1794" s="643"/>
      <c r="C1794" s="643"/>
      <c r="D1794" s="643"/>
      <c r="E1794" s="643" t="s">
        <v>717</v>
      </c>
      <c r="F1794" s="644">
        <v>12.49</v>
      </c>
      <c r="G1794" s="643" t="s">
        <v>718</v>
      </c>
      <c r="H1794" s="644">
        <v>0</v>
      </c>
      <c r="I1794" s="643" t="s">
        <v>719</v>
      </c>
      <c r="J1794" s="644">
        <v>12.49</v>
      </c>
    </row>
    <row r="1795" spans="1:10" ht="15.75" thickBot="1">
      <c r="A1795" s="643"/>
      <c r="B1795" s="643"/>
      <c r="C1795" s="643"/>
      <c r="D1795" s="643"/>
      <c r="E1795" s="643" t="s">
        <v>720</v>
      </c>
      <c r="F1795" s="644">
        <v>4.57</v>
      </c>
      <c r="G1795" s="643"/>
      <c r="H1795" s="712" t="s">
        <v>721</v>
      </c>
      <c r="I1795" s="712"/>
      <c r="J1795" s="644">
        <v>19.95</v>
      </c>
    </row>
    <row r="1796" spans="1:10" ht="0.95" customHeight="1" thickTop="1">
      <c r="A1796" s="646"/>
      <c r="B1796" s="646"/>
      <c r="C1796" s="646"/>
      <c r="D1796" s="646"/>
      <c r="E1796" s="646"/>
      <c r="F1796" s="646"/>
      <c r="G1796" s="646"/>
      <c r="H1796" s="646"/>
      <c r="I1796" s="646"/>
      <c r="J1796" s="646"/>
    </row>
    <row r="1797" spans="1:10" ht="18" customHeight="1">
      <c r="A1797" s="628"/>
      <c r="B1797" s="629" t="s">
        <v>699</v>
      </c>
      <c r="C1797" s="628" t="s">
        <v>700</v>
      </c>
      <c r="D1797" s="628" t="s">
        <v>701</v>
      </c>
      <c r="E1797" s="713" t="s">
        <v>702</v>
      </c>
      <c r="F1797" s="713"/>
      <c r="G1797" s="630" t="s">
        <v>703</v>
      </c>
      <c r="H1797" s="629" t="s">
        <v>704</v>
      </c>
      <c r="I1797" s="629" t="s">
        <v>705</v>
      </c>
      <c r="J1797" s="629" t="s">
        <v>77</v>
      </c>
    </row>
    <row r="1798" spans="1:10" ht="24" customHeight="1">
      <c r="A1798" s="631" t="s">
        <v>706</v>
      </c>
      <c r="B1798" s="632" t="s">
        <v>1422</v>
      </c>
      <c r="C1798" s="631" t="s">
        <v>23</v>
      </c>
      <c r="D1798" s="631" t="s">
        <v>1423</v>
      </c>
      <c r="E1798" s="710" t="s">
        <v>713</v>
      </c>
      <c r="F1798" s="710"/>
      <c r="G1798" s="634" t="s">
        <v>714</v>
      </c>
      <c r="H1798" s="635">
        <v>1</v>
      </c>
      <c r="I1798" s="636">
        <v>16.61</v>
      </c>
      <c r="J1798" s="636">
        <v>16.61</v>
      </c>
    </row>
    <row r="1799" spans="1:10" ht="24" customHeight="1">
      <c r="A1799" s="637" t="s">
        <v>710</v>
      </c>
      <c r="B1799" s="638" t="s">
        <v>1362</v>
      </c>
      <c r="C1799" s="637" t="s">
        <v>23</v>
      </c>
      <c r="D1799" s="637" t="s">
        <v>1363</v>
      </c>
      <c r="E1799" s="714" t="s">
        <v>713</v>
      </c>
      <c r="F1799" s="714"/>
      <c r="G1799" s="640" t="s">
        <v>714</v>
      </c>
      <c r="H1799" s="641">
        <v>1</v>
      </c>
      <c r="I1799" s="642">
        <v>0.11</v>
      </c>
      <c r="J1799" s="642">
        <v>0.11</v>
      </c>
    </row>
    <row r="1800" spans="1:10" ht="24" customHeight="1">
      <c r="A1800" s="647" t="s">
        <v>732</v>
      </c>
      <c r="B1800" s="648" t="s">
        <v>1079</v>
      </c>
      <c r="C1800" s="647" t="s">
        <v>23</v>
      </c>
      <c r="D1800" s="647" t="s">
        <v>1080</v>
      </c>
      <c r="E1800" s="711" t="s">
        <v>1081</v>
      </c>
      <c r="F1800" s="711"/>
      <c r="G1800" s="649" t="s">
        <v>714</v>
      </c>
      <c r="H1800" s="650">
        <v>1</v>
      </c>
      <c r="I1800" s="651">
        <v>0.97</v>
      </c>
      <c r="J1800" s="651">
        <v>0.97</v>
      </c>
    </row>
    <row r="1801" spans="1:10" ht="24" customHeight="1">
      <c r="A1801" s="647" t="s">
        <v>732</v>
      </c>
      <c r="B1801" s="648" t="s">
        <v>1494</v>
      </c>
      <c r="C1801" s="647" t="s">
        <v>23</v>
      </c>
      <c r="D1801" s="647" t="s">
        <v>1495</v>
      </c>
      <c r="E1801" s="711" t="s">
        <v>1084</v>
      </c>
      <c r="F1801" s="711"/>
      <c r="G1801" s="649" t="s">
        <v>714</v>
      </c>
      <c r="H1801" s="650">
        <v>1</v>
      </c>
      <c r="I1801" s="651">
        <v>0.63</v>
      </c>
      <c r="J1801" s="651">
        <v>0.63</v>
      </c>
    </row>
    <row r="1802" spans="1:10" ht="24" customHeight="1">
      <c r="A1802" s="647" t="s">
        <v>732</v>
      </c>
      <c r="B1802" s="648" t="s">
        <v>1085</v>
      </c>
      <c r="C1802" s="647" t="s">
        <v>23</v>
      </c>
      <c r="D1802" s="647" t="s">
        <v>1086</v>
      </c>
      <c r="E1802" s="711" t="s">
        <v>1081</v>
      </c>
      <c r="F1802" s="711"/>
      <c r="G1802" s="649" t="s">
        <v>714</v>
      </c>
      <c r="H1802" s="650">
        <v>1</v>
      </c>
      <c r="I1802" s="651">
        <v>0.55000000000000004</v>
      </c>
      <c r="J1802" s="651">
        <v>0.55000000000000004</v>
      </c>
    </row>
    <row r="1803" spans="1:10" ht="24" customHeight="1">
      <c r="A1803" s="647" t="s">
        <v>732</v>
      </c>
      <c r="B1803" s="648" t="s">
        <v>1496</v>
      </c>
      <c r="C1803" s="647" t="s">
        <v>23</v>
      </c>
      <c r="D1803" s="647" t="s">
        <v>1497</v>
      </c>
      <c r="E1803" s="711" t="s">
        <v>1084</v>
      </c>
      <c r="F1803" s="711"/>
      <c r="G1803" s="649" t="s">
        <v>714</v>
      </c>
      <c r="H1803" s="650">
        <v>1</v>
      </c>
      <c r="I1803" s="651">
        <v>0.01</v>
      </c>
      <c r="J1803" s="651">
        <v>0.01</v>
      </c>
    </row>
    <row r="1804" spans="1:10" ht="24" customHeight="1">
      <c r="A1804" s="647" t="s">
        <v>732</v>
      </c>
      <c r="B1804" s="648" t="s">
        <v>1364</v>
      </c>
      <c r="C1804" s="647" t="s">
        <v>23</v>
      </c>
      <c r="D1804" s="647" t="s">
        <v>1365</v>
      </c>
      <c r="E1804" s="711" t="s">
        <v>1078</v>
      </c>
      <c r="F1804" s="711"/>
      <c r="G1804" s="649" t="s">
        <v>714</v>
      </c>
      <c r="H1804" s="650">
        <v>1</v>
      </c>
      <c r="I1804" s="651">
        <v>13.61</v>
      </c>
      <c r="J1804" s="651">
        <v>13.61</v>
      </c>
    </row>
    <row r="1805" spans="1:10" ht="24" customHeight="1">
      <c r="A1805" s="647" t="s">
        <v>732</v>
      </c>
      <c r="B1805" s="648" t="s">
        <v>1089</v>
      </c>
      <c r="C1805" s="647" t="s">
        <v>23</v>
      </c>
      <c r="D1805" s="647" t="s">
        <v>1090</v>
      </c>
      <c r="E1805" s="711" t="s">
        <v>1091</v>
      </c>
      <c r="F1805" s="711"/>
      <c r="G1805" s="649" t="s">
        <v>714</v>
      </c>
      <c r="H1805" s="650">
        <v>1</v>
      </c>
      <c r="I1805" s="651">
        <v>0.01</v>
      </c>
      <c r="J1805" s="651">
        <v>0.01</v>
      </c>
    </row>
    <row r="1806" spans="1:10" ht="24" customHeight="1">
      <c r="A1806" s="647" t="s">
        <v>732</v>
      </c>
      <c r="B1806" s="648" t="s">
        <v>1092</v>
      </c>
      <c r="C1806" s="647" t="s">
        <v>23</v>
      </c>
      <c r="D1806" s="647" t="s">
        <v>1093</v>
      </c>
      <c r="E1806" s="711" t="s">
        <v>1094</v>
      </c>
      <c r="F1806" s="711"/>
      <c r="G1806" s="649" t="s">
        <v>714</v>
      </c>
      <c r="H1806" s="650">
        <v>1</v>
      </c>
      <c r="I1806" s="651">
        <v>0.72</v>
      </c>
      <c r="J1806" s="651">
        <v>0.72</v>
      </c>
    </row>
    <row r="1807" spans="1:10" ht="25.5">
      <c r="A1807" s="643"/>
      <c r="B1807" s="643"/>
      <c r="C1807" s="643"/>
      <c r="D1807" s="643"/>
      <c r="E1807" s="643" t="s">
        <v>717</v>
      </c>
      <c r="F1807" s="644">
        <v>13.72</v>
      </c>
      <c r="G1807" s="643" t="s">
        <v>718</v>
      </c>
      <c r="H1807" s="644">
        <v>0</v>
      </c>
      <c r="I1807" s="643" t="s">
        <v>719</v>
      </c>
      <c r="J1807" s="644">
        <v>13.72</v>
      </c>
    </row>
    <row r="1808" spans="1:10" ht="15.75" thickBot="1">
      <c r="A1808" s="643"/>
      <c r="B1808" s="643"/>
      <c r="C1808" s="643"/>
      <c r="D1808" s="643"/>
      <c r="E1808" s="643" t="s">
        <v>720</v>
      </c>
      <c r="F1808" s="644">
        <v>4.9400000000000004</v>
      </c>
      <c r="G1808" s="643"/>
      <c r="H1808" s="712" t="s">
        <v>721</v>
      </c>
      <c r="I1808" s="712"/>
      <c r="J1808" s="644">
        <v>21.55</v>
      </c>
    </row>
    <row r="1809" spans="1:10" ht="0.95" customHeight="1" thickTop="1">
      <c r="A1809" s="646"/>
      <c r="B1809" s="646"/>
      <c r="C1809" s="646"/>
      <c r="D1809" s="646"/>
      <c r="E1809" s="646"/>
      <c r="F1809" s="646"/>
      <c r="G1809" s="646"/>
      <c r="H1809" s="646"/>
      <c r="I1809" s="646"/>
      <c r="J1809" s="646"/>
    </row>
    <row r="1810" spans="1:10" ht="18" customHeight="1">
      <c r="A1810" s="628"/>
      <c r="B1810" s="629" t="s">
        <v>699</v>
      </c>
      <c r="C1810" s="628" t="s">
        <v>700</v>
      </c>
      <c r="D1810" s="628" t="s">
        <v>701</v>
      </c>
      <c r="E1810" s="713" t="s">
        <v>702</v>
      </c>
      <c r="F1810" s="713"/>
      <c r="G1810" s="630" t="s">
        <v>703</v>
      </c>
      <c r="H1810" s="629" t="s">
        <v>704</v>
      </c>
      <c r="I1810" s="629" t="s">
        <v>705</v>
      </c>
      <c r="J1810" s="629" t="s">
        <v>77</v>
      </c>
    </row>
    <row r="1811" spans="1:10" ht="24" customHeight="1">
      <c r="A1811" s="631" t="s">
        <v>706</v>
      </c>
      <c r="B1811" s="632" t="s">
        <v>1486</v>
      </c>
      <c r="C1811" s="631" t="s">
        <v>23</v>
      </c>
      <c r="D1811" s="631" t="s">
        <v>1487</v>
      </c>
      <c r="E1811" s="710" t="s">
        <v>713</v>
      </c>
      <c r="F1811" s="710"/>
      <c r="G1811" s="634" t="s">
        <v>714</v>
      </c>
      <c r="H1811" s="635">
        <v>1</v>
      </c>
      <c r="I1811" s="636">
        <v>18.46</v>
      </c>
      <c r="J1811" s="636">
        <v>18.46</v>
      </c>
    </row>
    <row r="1812" spans="1:10" ht="24" customHeight="1">
      <c r="A1812" s="637" t="s">
        <v>710</v>
      </c>
      <c r="B1812" s="638" t="s">
        <v>1366</v>
      </c>
      <c r="C1812" s="637" t="s">
        <v>23</v>
      </c>
      <c r="D1812" s="637" t="s">
        <v>1367</v>
      </c>
      <c r="E1812" s="714" t="s">
        <v>713</v>
      </c>
      <c r="F1812" s="714"/>
      <c r="G1812" s="640" t="s">
        <v>714</v>
      </c>
      <c r="H1812" s="641">
        <v>1</v>
      </c>
      <c r="I1812" s="642">
        <v>0.09</v>
      </c>
      <c r="J1812" s="642">
        <v>0.09</v>
      </c>
    </row>
    <row r="1813" spans="1:10" ht="24" customHeight="1">
      <c r="A1813" s="647" t="s">
        <v>732</v>
      </c>
      <c r="B1813" s="648" t="s">
        <v>1079</v>
      </c>
      <c r="C1813" s="647" t="s">
        <v>23</v>
      </c>
      <c r="D1813" s="647" t="s">
        <v>1080</v>
      </c>
      <c r="E1813" s="711" t="s">
        <v>1081</v>
      </c>
      <c r="F1813" s="711"/>
      <c r="G1813" s="649" t="s">
        <v>714</v>
      </c>
      <c r="H1813" s="650">
        <v>1</v>
      </c>
      <c r="I1813" s="651">
        <v>0.97</v>
      </c>
      <c r="J1813" s="651">
        <v>0.97</v>
      </c>
    </row>
    <row r="1814" spans="1:10" ht="24" customHeight="1">
      <c r="A1814" s="647" t="s">
        <v>732</v>
      </c>
      <c r="B1814" s="648" t="s">
        <v>1494</v>
      </c>
      <c r="C1814" s="647" t="s">
        <v>23</v>
      </c>
      <c r="D1814" s="647" t="s">
        <v>1495</v>
      </c>
      <c r="E1814" s="711" t="s">
        <v>1084</v>
      </c>
      <c r="F1814" s="711"/>
      <c r="G1814" s="649" t="s">
        <v>714</v>
      </c>
      <c r="H1814" s="650">
        <v>1</v>
      </c>
      <c r="I1814" s="651">
        <v>0.63</v>
      </c>
      <c r="J1814" s="651">
        <v>0.63</v>
      </c>
    </row>
    <row r="1815" spans="1:10" ht="24" customHeight="1">
      <c r="A1815" s="647" t="s">
        <v>732</v>
      </c>
      <c r="B1815" s="648" t="s">
        <v>1085</v>
      </c>
      <c r="C1815" s="647" t="s">
        <v>23</v>
      </c>
      <c r="D1815" s="647" t="s">
        <v>1086</v>
      </c>
      <c r="E1815" s="711" t="s">
        <v>1081</v>
      </c>
      <c r="F1815" s="711"/>
      <c r="G1815" s="649" t="s">
        <v>714</v>
      </c>
      <c r="H1815" s="650">
        <v>1</v>
      </c>
      <c r="I1815" s="651">
        <v>0.55000000000000004</v>
      </c>
      <c r="J1815" s="651">
        <v>0.55000000000000004</v>
      </c>
    </row>
    <row r="1816" spans="1:10" ht="24" customHeight="1">
      <c r="A1816" s="647" t="s">
        <v>732</v>
      </c>
      <c r="B1816" s="648" t="s">
        <v>1496</v>
      </c>
      <c r="C1816" s="647" t="s">
        <v>23</v>
      </c>
      <c r="D1816" s="647" t="s">
        <v>1497</v>
      </c>
      <c r="E1816" s="711" t="s">
        <v>1084</v>
      </c>
      <c r="F1816" s="711"/>
      <c r="G1816" s="649" t="s">
        <v>714</v>
      </c>
      <c r="H1816" s="650">
        <v>1</v>
      </c>
      <c r="I1816" s="651">
        <v>0.01</v>
      </c>
      <c r="J1816" s="651">
        <v>0.01</v>
      </c>
    </row>
    <row r="1817" spans="1:10" ht="24" customHeight="1">
      <c r="A1817" s="647" t="s">
        <v>732</v>
      </c>
      <c r="B1817" s="648" t="s">
        <v>1368</v>
      </c>
      <c r="C1817" s="647" t="s">
        <v>23</v>
      </c>
      <c r="D1817" s="647" t="s">
        <v>1369</v>
      </c>
      <c r="E1817" s="711" t="s">
        <v>1078</v>
      </c>
      <c r="F1817" s="711"/>
      <c r="G1817" s="649" t="s">
        <v>714</v>
      </c>
      <c r="H1817" s="650">
        <v>1</v>
      </c>
      <c r="I1817" s="651">
        <v>15.48</v>
      </c>
      <c r="J1817" s="651">
        <v>15.48</v>
      </c>
    </row>
    <row r="1818" spans="1:10" ht="24" customHeight="1">
      <c r="A1818" s="647" t="s">
        <v>732</v>
      </c>
      <c r="B1818" s="648" t="s">
        <v>1089</v>
      </c>
      <c r="C1818" s="647" t="s">
        <v>23</v>
      </c>
      <c r="D1818" s="647" t="s">
        <v>1090</v>
      </c>
      <c r="E1818" s="711" t="s">
        <v>1091</v>
      </c>
      <c r="F1818" s="711"/>
      <c r="G1818" s="649" t="s">
        <v>714</v>
      </c>
      <c r="H1818" s="650">
        <v>1</v>
      </c>
      <c r="I1818" s="651">
        <v>0.01</v>
      </c>
      <c r="J1818" s="651">
        <v>0.01</v>
      </c>
    </row>
    <row r="1819" spans="1:10" ht="24" customHeight="1">
      <c r="A1819" s="647" t="s">
        <v>732</v>
      </c>
      <c r="B1819" s="648" t="s">
        <v>1092</v>
      </c>
      <c r="C1819" s="647" t="s">
        <v>23</v>
      </c>
      <c r="D1819" s="647" t="s">
        <v>1093</v>
      </c>
      <c r="E1819" s="711" t="s">
        <v>1094</v>
      </c>
      <c r="F1819" s="711"/>
      <c r="G1819" s="649" t="s">
        <v>714</v>
      </c>
      <c r="H1819" s="650">
        <v>1</v>
      </c>
      <c r="I1819" s="651">
        <v>0.72</v>
      </c>
      <c r="J1819" s="651">
        <v>0.72</v>
      </c>
    </row>
    <row r="1820" spans="1:10" ht="25.5">
      <c r="A1820" s="643"/>
      <c r="B1820" s="643"/>
      <c r="C1820" s="643"/>
      <c r="D1820" s="643"/>
      <c r="E1820" s="643" t="s">
        <v>717</v>
      </c>
      <c r="F1820" s="644">
        <v>15.57</v>
      </c>
      <c r="G1820" s="643" t="s">
        <v>718</v>
      </c>
      <c r="H1820" s="644">
        <v>0</v>
      </c>
      <c r="I1820" s="643" t="s">
        <v>719</v>
      </c>
      <c r="J1820" s="644">
        <v>15.57</v>
      </c>
    </row>
    <row r="1821" spans="1:10" ht="15.75" thickBot="1">
      <c r="A1821" s="643"/>
      <c r="B1821" s="643"/>
      <c r="C1821" s="643"/>
      <c r="D1821" s="643"/>
      <c r="E1821" s="643" t="s">
        <v>720</v>
      </c>
      <c r="F1821" s="644">
        <v>5.49</v>
      </c>
      <c r="G1821" s="643"/>
      <c r="H1821" s="712" t="s">
        <v>721</v>
      </c>
      <c r="I1821" s="712"/>
      <c r="J1821" s="644">
        <v>23.95</v>
      </c>
    </row>
    <row r="1822" spans="1:10" ht="0.95" customHeight="1" thickTop="1">
      <c r="A1822" s="646"/>
      <c r="B1822" s="646"/>
      <c r="C1822" s="646"/>
      <c r="D1822" s="646"/>
      <c r="E1822" s="646"/>
      <c r="F1822" s="646"/>
      <c r="G1822" s="646"/>
      <c r="H1822" s="646"/>
      <c r="I1822" s="646"/>
      <c r="J1822" s="646"/>
    </row>
    <row r="1823" spans="1:10" ht="18" customHeight="1">
      <c r="A1823" s="628"/>
      <c r="B1823" s="629" t="s">
        <v>699</v>
      </c>
      <c r="C1823" s="628" t="s">
        <v>700</v>
      </c>
      <c r="D1823" s="628" t="s">
        <v>701</v>
      </c>
      <c r="E1823" s="713" t="s">
        <v>702</v>
      </c>
      <c r="F1823" s="713"/>
      <c r="G1823" s="630" t="s">
        <v>703</v>
      </c>
      <c r="H1823" s="629" t="s">
        <v>704</v>
      </c>
      <c r="I1823" s="629" t="s">
        <v>705</v>
      </c>
      <c r="J1823" s="629" t="s">
        <v>77</v>
      </c>
    </row>
    <row r="1824" spans="1:10" ht="24" customHeight="1">
      <c r="A1824" s="631" t="s">
        <v>706</v>
      </c>
      <c r="B1824" s="632" t="s">
        <v>1294</v>
      </c>
      <c r="C1824" s="631" t="s">
        <v>23</v>
      </c>
      <c r="D1824" s="631" t="s">
        <v>1295</v>
      </c>
      <c r="E1824" s="710" t="s">
        <v>713</v>
      </c>
      <c r="F1824" s="710"/>
      <c r="G1824" s="634" t="s">
        <v>714</v>
      </c>
      <c r="H1824" s="635">
        <v>1</v>
      </c>
      <c r="I1824" s="636">
        <v>14.65</v>
      </c>
      <c r="J1824" s="636">
        <v>14.65</v>
      </c>
    </row>
    <row r="1825" spans="1:10" ht="24" customHeight="1">
      <c r="A1825" s="637" t="s">
        <v>710</v>
      </c>
      <c r="B1825" s="638" t="s">
        <v>1370</v>
      </c>
      <c r="C1825" s="637" t="s">
        <v>23</v>
      </c>
      <c r="D1825" s="637" t="s">
        <v>1371</v>
      </c>
      <c r="E1825" s="714" t="s">
        <v>713</v>
      </c>
      <c r="F1825" s="714"/>
      <c r="G1825" s="640" t="s">
        <v>714</v>
      </c>
      <c r="H1825" s="641">
        <v>1</v>
      </c>
      <c r="I1825" s="642">
        <v>0.09</v>
      </c>
      <c r="J1825" s="642">
        <v>0.09</v>
      </c>
    </row>
    <row r="1826" spans="1:10" ht="24" customHeight="1">
      <c r="A1826" s="647" t="s">
        <v>732</v>
      </c>
      <c r="B1826" s="648" t="s">
        <v>1079</v>
      </c>
      <c r="C1826" s="647" t="s">
        <v>23</v>
      </c>
      <c r="D1826" s="647" t="s">
        <v>1080</v>
      </c>
      <c r="E1826" s="711" t="s">
        <v>1081</v>
      </c>
      <c r="F1826" s="711"/>
      <c r="G1826" s="649" t="s">
        <v>714</v>
      </c>
      <c r="H1826" s="650">
        <v>1</v>
      </c>
      <c r="I1826" s="651">
        <v>0.97</v>
      </c>
      <c r="J1826" s="651">
        <v>0.97</v>
      </c>
    </row>
    <row r="1827" spans="1:10" ht="24" customHeight="1">
      <c r="A1827" s="647" t="s">
        <v>732</v>
      </c>
      <c r="B1827" s="648" t="s">
        <v>1494</v>
      </c>
      <c r="C1827" s="647" t="s">
        <v>23</v>
      </c>
      <c r="D1827" s="647" t="s">
        <v>1495</v>
      </c>
      <c r="E1827" s="711" t="s">
        <v>1084</v>
      </c>
      <c r="F1827" s="711"/>
      <c r="G1827" s="649" t="s">
        <v>714</v>
      </c>
      <c r="H1827" s="650">
        <v>1</v>
      </c>
      <c r="I1827" s="651">
        <v>0.63</v>
      </c>
      <c r="J1827" s="651">
        <v>0.63</v>
      </c>
    </row>
    <row r="1828" spans="1:10" ht="24" customHeight="1">
      <c r="A1828" s="647" t="s">
        <v>732</v>
      </c>
      <c r="B1828" s="648" t="s">
        <v>1085</v>
      </c>
      <c r="C1828" s="647" t="s">
        <v>23</v>
      </c>
      <c r="D1828" s="647" t="s">
        <v>1086</v>
      </c>
      <c r="E1828" s="711" t="s">
        <v>1081</v>
      </c>
      <c r="F1828" s="711"/>
      <c r="G1828" s="649" t="s">
        <v>714</v>
      </c>
      <c r="H1828" s="650">
        <v>1</v>
      </c>
      <c r="I1828" s="651">
        <v>0.55000000000000004</v>
      </c>
      <c r="J1828" s="651">
        <v>0.55000000000000004</v>
      </c>
    </row>
    <row r="1829" spans="1:10" ht="24" customHeight="1">
      <c r="A1829" s="647" t="s">
        <v>732</v>
      </c>
      <c r="B1829" s="648" t="s">
        <v>1496</v>
      </c>
      <c r="C1829" s="647" t="s">
        <v>23</v>
      </c>
      <c r="D1829" s="647" t="s">
        <v>1497</v>
      </c>
      <c r="E1829" s="711" t="s">
        <v>1084</v>
      </c>
      <c r="F1829" s="711"/>
      <c r="G1829" s="649" t="s">
        <v>714</v>
      </c>
      <c r="H1829" s="650">
        <v>1</v>
      </c>
      <c r="I1829" s="651">
        <v>0.01</v>
      </c>
      <c r="J1829" s="651">
        <v>0.01</v>
      </c>
    </row>
    <row r="1830" spans="1:10" ht="24" customHeight="1">
      <c r="A1830" s="647" t="s">
        <v>732</v>
      </c>
      <c r="B1830" s="648" t="s">
        <v>1372</v>
      </c>
      <c r="C1830" s="647" t="s">
        <v>23</v>
      </c>
      <c r="D1830" s="647" t="s">
        <v>1373</v>
      </c>
      <c r="E1830" s="711" t="s">
        <v>1078</v>
      </c>
      <c r="F1830" s="711"/>
      <c r="G1830" s="649" t="s">
        <v>714</v>
      </c>
      <c r="H1830" s="650">
        <v>1</v>
      </c>
      <c r="I1830" s="651">
        <v>11.67</v>
      </c>
      <c r="J1830" s="651">
        <v>11.67</v>
      </c>
    </row>
    <row r="1831" spans="1:10" ht="24" customHeight="1">
      <c r="A1831" s="647" t="s">
        <v>732</v>
      </c>
      <c r="B1831" s="648" t="s">
        <v>1089</v>
      </c>
      <c r="C1831" s="647" t="s">
        <v>23</v>
      </c>
      <c r="D1831" s="647" t="s">
        <v>1090</v>
      </c>
      <c r="E1831" s="711" t="s">
        <v>1091</v>
      </c>
      <c r="F1831" s="711"/>
      <c r="G1831" s="649" t="s">
        <v>714</v>
      </c>
      <c r="H1831" s="650">
        <v>1</v>
      </c>
      <c r="I1831" s="651">
        <v>0.01</v>
      </c>
      <c r="J1831" s="651">
        <v>0.01</v>
      </c>
    </row>
    <row r="1832" spans="1:10" ht="24" customHeight="1">
      <c r="A1832" s="647" t="s">
        <v>732</v>
      </c>
      <c r="B1832" s="648" t="s">
        <v>1092</v>
      </c>
      <c r="C1832" s="647" t="s">
        <v>23</v>
      </c>
      <c r="D1832" s="647" t="s">
        <v>1093</v>
      </c>
      <c r="E1832" s="711" t="s">
        <v>1094</v>
      </c>
      <c r="F1832" s="711"/>
      <c r="G1832" s="649" t="s">
        <v>714</v>
      </c>
      <c r="H1832" s="650">
        <v>1</v>
      </c>
      <c r="I1832" s="651">
        <v>0.72</v>
      </c>
      <c r="J1832" s="651">
        <v>0.72</v>
      </c>
    </row>
    <row r="1833" spans="1:10" ht="25.5">
      <c r="A1833" s="643"/>
      <c r="B1833" s="643"/>
      <c r="C1833" s="643"/>
      <c r="D1833" s="643"/>
      <c r="E1833" s="643" t="s">
        <v>717</v>
      </c>
      <c r="F1833" s="644">
        <v>11.76</v>
      </c>
      <c r="G1833" s="643" t="s">
        <v>718</v>
      </c>
      <c r="H1833" s="644">
        <v>0</v>
      </c>
      <c r="I1833" s="643" t="s">
        <v>719</v>
      </c>
      <c r="J1833" s="644">
        <v>11.76</v>
      </c>
    </row>
    <row r="1834" spans="1:10" ht="15.75" thickBot="1">
      <c r="A1834" s="643"/>
      <c r="B1834" s="643"/>
      <c r="C1834" s="643"/>
      <c r="D1834" s="643"/>
      <c r="E1834" s="643" t="s">
        <v>720</v>
      </c>
      <c r="F1834" s="644">
        <v>4.3600000000000003</v>
      </c>
      <c r="G1834" s="643"/>
      <c r="H1834" s="712" t="s">
        <v>721</v>
      </c>
      <c r="I1834" s="712"/>
      <c r="J1834" s="644">
        <v>19.010000000000002</v>
      </c>
    </row>
    <row r="1835" spans="1:10" ht="0.95" customHeight="1" thickTop="1">
      <c r="A1835" s="646"/>
      <c r="B1835" s="646"/>
      <c r="C1835" s="646"/>
      <c r="D1835" s="646"/>
      <c r="E1835" s="646"/>
      <c r="F1835" s="646"/>
      <c r="G1835" s="646"/>
      <c r="H1835" s="646"/>
      <c r="I1835" s="646"/>
      <c r="J1835" s="646"/>
    </row>
    <row r="1836" spans="1:10" ht="18" customHeight="1">
      <c r="A1836" s="628"/>
      <c r="B1836" s="629" t="s">
        <v>699</v>
      </c>
      <c r="C1836" s="628" t="s">
        <v>700</v>
      </c>
      <c r="D1836" s="628" t="s">
        <v>701</v>
      </c>
      <c r="E1836" s="713" t="s">
        <v>702</v>
      </c>
      <c r="F1836" s="713"/>
      <c r="G1836" s="630" t="s">
        <v>703</v>
      </c>
      <c r="H1836" s="629" t="s">
        <v>704</v>
      </c>
      <c r="I1836" s="629" t="s">
        <v>705</v>
      </c>
      <c r="J1836" s="629" t="s">
        <v>77</v>
      </c>
    </row>
    <row r="1837" spans="1:10" ht="24" customHeight="1">
      <c r="A1837" s="631" t="s">
        <v>706</v>
      </c>
      <c r="B1837" s="632" t="s">
        <v>1520</v>
      </c>
      <c r="C1837" s="631" t="s">
        <v>23</v>
      </c>
      <c r="D1837" s="631" t="s">
        <v>1521</v>
      </c>
      <c r="E1837" s="710" t="s">
        <v>713</v>
      </c>
      <c r="F1837" s="710"/>
      <c r="G1837" s="634" t="s">
        <v>714</v>
      </c>
      <c r="H1837" s="635">
        <v>1</v>
      </c>
      <c r="I1837" s="636">
        <v>15.99</v>
      </c>
      <c r="J1837" s="636">
        <v>15.99</v>
      </c>
    </row>
    <row r="1838" spans="1:10" ht="24" customHeight="1">
      <c r="A1838" s="637" t="s">
        <v>710</v>
      </c>
      <c r="B1838" s="638" t="s">
        <v>1374</v>
      </c>
      <c r="C1838" s="637" t="s">
        <v>23</v>
      </c>
      <c r="D1838" s="637" t="s">
        <v>1375</v>
      </c>
      <c r="E1838" s="714" t="s">
        <v>713</v>
      </c>
      <c r="F1838" s="714"/>
      <c r="G1838" s="640" t="s">
        <v>714</v>
      </c>
      <c r="H1838" s="641">
        <v>1</v>
      </c>
      <c r="I1838" s="642">
        <v>7.0000000000000007E-2</v>
      </c>
      <c r="J1838" s="642">
        <v>7.0000000000000007E-2</v>
      </c>
    </row>
    <row r="1839" spans="1:10" ht="24" customHeight="1">
      <c r="A1839" s="647" t="s">
        <v>732</v>
      </c>
      <c r="B1839" s="648" t="s">
        <v>1079</v>
      </c>
      <c r="C1839" s="647" t="s">
        <v>23</v>
      </c>
      <c r="D1839" s="647" t="s">
        <v>1080</v>
      </c>
      <c r="E1839" s="711" t="s">
        <v>1081</v>
      </c>
      <c r="F1839" s="711"/>
      <c r="G1839" s="649" t="s">
        <v>714</v>
      </c>
      <c r="H1839" s="650">
        <v>1</v>
      </c>
      <c r="I1839" s="651">
        <v>0.97</v>
      </c>
      <c r="J1839" s="651">
        <v>0.97</v>
      </c>
    </row>
    <row r="1840" spans="1:10" ht="24" customHeight="1">
      <c r="A1840" s="647" t="s">
        <v>732</v>
      </c>
      <c r="B1840" s="648" t="s">
        <v>1494</v>
      </c>
      <c r="C1840" s="647" t="s">
        <v>23</v>
      </c>
      <c r="D1840" s="647" t="s">
        <v>1495</v>
      </c>
      <c r="E1840" s="711" t="s">
        <v>1084</v>
      </c>
      <c r="F1840" s="711"/>
      <c r="G1840" s="649" t="s">
        <v>714</v>
      </c>
      <c r="H1840" s="650">
        <v>1</v>
      </c>
      <c r="I1840" s="651">
        <v>0.63</v>
      </c>
      <c r="J1840" s="651">
        <v>0.63</v>
      </c>
    </row>
    <row r="1841" spans="1:10" ht="24" customHeight="1">
      <c r="A1841" s="647" t="s">
        <v>732</v>
      </c>
      <c r="B1841" s="648" t="s">
        <v>1085</v>
      </c>
      <c r="C1841" s="647" t="s">
        <v>23</v>
      </c>
      <c r="D1841" s="647" t="s">
        <v>1086</v>
      </c>
      <c r="E1841" s="711" t="s">
        <v>1081</v>
      </c>
      <c r="F1841" s="711"/>
      <c r="G1841" s="649" t="s">
        <v>714</v>
      </c>
      <c r="H1841" s="650">
        <v>1</v>
      </c>
      <c r="I1841" s="651">
        <v>0.55000000000000004</v>
      </c>
      <c r="J1841" s="651">
        <v>0.55000000000000004</v>
      </c>
    </row>
    <row r="1842" spans="1:10" ht="24" customHeight="1">
      <c r="A1842" s="647" t="s">
        <v>732</v>
      </c>
      <c r="B1842" s="648" t="s">
        <v>1496</v>
      </c>
      <c r="C1842" s="647" t="s">
        <v>23</v>
      </c>
      <c r="D1842" s="647" t="s">
        <v>1497</v>
      </c>
      <c r="E1842" s="711" t="s">
        <v>1084</v>
      </c>
      <c r="F1842" s="711"/>
      <c r="G1842" s="649" t="s">
        <v>714</v>
      </c>
      <c r="H1842" s="650">
        <v>1</v>
      </c>
      <c r="I1842" s="651">
        <v>0.01</v>
      </c>
      <c r="J1842" s="651">
        <v>0.01</v>
      </c>
    </row>
    <row r="1843" spans="1:10" ht="24" customHeight="1">
      <c r="A1843" s="647" t="s">
        <v>732</v>
      </c>
      <c r="B1843" s="648" t="s">
        <v>1376</v>
      </c>
      <c r="C1843" s="647" t="s">
        <v>23</v>
      </c>
      <c r="D1843" s="647" t="s">
        <v>1377</v>
      </c>
      <c r="E1843" s="711" t="s">
        <v>1078</v>
      </c>
      <c r="F1843" s="711"/>
      <c r="G1843" s="649" t="s">
        <v>714</v>
      </c>
      <c r="H1843" s="650">
        <v>1</v>
      </c>
      <c r="I1843" s="651">
        <v>13.03</v>
      </c>
      <c r="J1843" s="651">
        <v>13.03</v>
      </c>
    </row>
    <row r="1844" spans="1:10" ht="24" customHeight="1">
      <c r="A1844" s="647" t="s">
        <v>732</v>
      </c>
      <c r="B1844" s="648" t="s">
        <v>1089</v>
      </c>
      <c r="C1844" s="647" t="s">
        <v>23</v>
      </c>
      <c r="D1844" s="647" t="s">
        <v>1090</v>
      </c>
      <c r="E1844" s="711" t="s">
        <v>1091</v>
      </c>
      <c r="F1844" s="711"/>
      <c r="G1844" s="649" t="s">
        <v>714</v>
      </c>
      <c r="H1844" s="650">
        <v>1</v>
      </c>
      <c r="I1844" s="651">
        <v>0.01</v>
      </c>
      <c r="J1844" s="651">
        <v>0.01</v>
      </c>
    </row>
    <row r="1845" spans="1:10" ht="24" customHeight="1">
      <c r="A1845" s="647" t="s">
        <v>732</v>
      </c>
      <c r="B1845" s="648" t="s">
        <v>1092</v>
      </c>
      <c r="C1845" s="647" t="s">
        <v>23</v>
      </c>
      <c r="D1845" s="647" t="s">
        <v>1093</v>
      </c>
      <c r="E1845" s="711" t="s">
        <v>1094</v>
      </c>
      <c r="F1845" s="711"/>
      <c r="G1845" s="649" t="s">
        <v>714</v>
      </c>
      <c r="H1845" s="650">
        <v>1</v>
      </c>
      <c r="I1845" s="651">
        <v>0.72</v>
      </c>
      <c r="J1845" s="651">
        <v>0.72</v>
      </c>
    </row>
    <row r="1846" spans="1:10" ht="25.5">
      <c r="A1846" s="643"/>
      <c r="B1846" s="643"/>
      <c r="C1846" s="643"/>
      <c r="D1846" s="643"/>
      <c r="E1846" s="643" t="s">
        <v>717</v>
      </c>
      <c r="F1846" s="644">
        <v>13.1</v>
      </c>
      <c r="G1846" s="643" t="s">
        <v>718</v>
      </c>
      <c r="H1846" s="644">
        <v>0</v>
      </c>
      <c r="I1846" s="643" t="s">
        <v>719</v>
      </c>
      <c r="J1846" s="644">
        <v>13.1</v>
      </c>
    </row>
    <row r="1847" spans="1:10" ht="15.75" thickBot="1">
      <c r="A1847" s="643"/>
      <c r="B1847" s="643"/>
      <c r="C1847" s="643"/>
      <c r="D1847" s="643"/>
      <c r="E1847" s="643" t="s">
        <v>720</v>
      </c>
      <c r="F1847" s="644">
        <v>4.76</v>
      </c>
      <c r="G1847" s="643"/>
      <c r="H1847" s="712" t="s">
        <v>721</v>
      </c>
      <c r="I1847" s="712"/>
      <c r="J1847" s="644">
        <v>20.75</v>
      </c>
    </row>
    <row r="1848" spans="1:10" ht="0.95" customHeight="1" thickTop="1">
      <c r="A1848" s="646"/>
      <c r="B1848" s="646"/>
      <c r="C1848" s="646"/>
      <c r="D1848" s="646"/>
      <c r="E1848" s="646"/>
      <c r="F1848" s="646"/>
      <c r="G1848" s="646"/>
      <c r="H1848" s="646"/>
      <c r="I1848" s="646"/>
      <c r="J1848" s="646"/>
    </row>
    <row r="1849" spans="1:10" ht="18" customHeight="1">
      <c r="A1849" s="628"/>
      <c r="B1849" s="629" t="s">
        <v>699</v>
      </c>
      <c r="C1849" s="628" t="s">
        <v>700</v>
      </c>
      <c r="D1849" s="628" t="s">
        <v>701</v>
      </c>
      <c r="E1849" s="713" t="s">
        <v>702</v>
      </c>
      <c r="F1849" s="713"/>
      <c r="G1849" s="630" t="s">
        <v>703</v>
      </c>
      <c r="H1849" s="629" t="s">
        <v>704</v>
      </c>
      <c r="I1849" s="629" t="s">
        <v>705</v>
      </c>
      <c r="J1849" s="629" t="s">
        <v>77</v>
      </c>
    </row>
    <row r="1850" spans="1:10" ht="24" customHeight="1">
      <c r="A1850" s="631" t="s">
        <v>706</v>
      </c>
      <c r="B1850" s="632" t="s">
        <v>1522</v>
      </c>
      <c r="C1850" s="631" t="s">
        <v>23</v>
      </c>
      <c r="D1850" s="631" t="s">
        <v>1523</v>
      </c>
      <c r="E1850" s="710" t="s">
        <v>713</v>
      </c>
      <c r="F1850" s="710"/>
      <c r="G1850" s="634" t="s">
        <v>714</v>
      </c>
      <c r="H1850" s="635">
        <v>1</v>
      </c>
      <c r="I1850" s="636">
        <v>15.82</v>
      </c>
      <c r="J1850" s="636">
        <v>15.82</v>
      </c>
    </row>
    <row r="1851" spans="1:10" ht="24" customHeight="1">
      <c r="A1851" s="637" t="s">
        <v>710</v>
      </c>
      <c r="B1851" s="638" t="s">
        <v>1378</v>
      </c>
      <c r="C1851" s="637" t="s">
        <v>23</v>
      </c>
      <c r="D1851" s="637" t="s">
        <v>1379</v>
      </c>
      <c r="E1851" s="714" t="s">
        <v>713</v>
      </c>
      <c r="F1851" s="714"/>
      <c r="G1851" s="640" t="s">
        <v>714</v>
      </c>
      <c r="H1851" s="641">
        <v>1</v>
      </c>
      <c r="I1851" s="642">
        <v>7.0000000000000007E-2</v>
      </c>
      <c r="J1851" s="642">
        <v>7.0000000000000007E-2</v>
      </c>
    </row>
    <row r="1852" spans="1:10" ht="24" customHeight="1">
      <c r="A1852" s="647" t="s">
        <v>732</v>
      </c>
      <c r="B1852" s="648" t="s">
        <v>1079</v>
      </c>
      <c r="C1852" s="647" t="s">
        <v>23</v>
      </c>
      <c r="D1852" s="647" t="s">
        <v>1080</v>
      </c>
      <c r="E1852" s="711" t="s">
        <v>1081</v>
      </c>
      <c r="F1852" s="711"/>
      <c r="G1852" s="649" t="s">
        <v>714</v>
      </c>
      <c r="H1852" s="650">
        <v>1</v>
      </c>
      <c r="I1852" s="651">
        <v>0.97</v>
      </c>
      <c r="J1852" s="651">
        <v>0.97</v>
      </c>
    </row>
    <row r="1853" spans="1:10" ht="24" customHeight="1">
      <c r="A1853" s="647" t="s">
        <v>732</v>
      </c>
      <c r="B1853" s="648" t="s">
        <v>1494</v>
      </c>
      <c r="C1853" s="647" t="s">
        <v>23</v>
      </c>
      <c r="D1853" s="647" t="s">
        <v>1495</v>
      </c>
      <c r="E1853" s="711" t="s">
        <v>1084</v>
      </c>
      <c r="F1853" s="711"/>
      <c r="G1853" s="649" t="s">
        <v>714</v>
      </c>
      <c r="H1853" s="650">
        <v>1</v>
      </c>
      <c r="I1853" s="651">
        <v>0.63</v>
      </c>
      <c r="J1853" s="651">
        <v>0.63</v>
      </c>
    </row>
    <row r="1854" spans="1:10" ht="24" customHeight="1">
      <c r="A1854" s="647" t="s">
        <v>732</v>
      </c>
      <c r="B1854" s="648" t="s">
        <v>1085</v>
      </c>
      <c r="C1854" s="647" t="s">
        <v>23</v>
      </c>
      <c r="D1854" s="647" t="s">
        <v>1086</v>
      </c>
      <c r="E1854" s="711" t="s">
        <v>1081</v>
      </c>
      <c r="F1854" s="711"/>
      <c r="G1854" s="649" t="s">
        <v>714</v>
      </c>
      <c r="H1854" s="650">
        <v>1</v>
      </c>
      <c r="I1854" s="651">
        <v>0.55000000000000004</v>
      </c>
      <c r="J1854" s="651">
        <v>0.55000000000000004</v>
      </c>
    </row>
    <row r="1855" spans="1:10" ht="24" customHeight="1">
      <c r="A1855" s="647" t="s">
        <v>732</v>
      </c>
      <c r="B1855" s="648" t="s">
        <v>1496</v>
      </c>
      <c r="C1855" s="647" t="s">
        <v>23</v>
      </c>
      <c r="D1855" s="647" t="s">
        <v>1497</v>
      </c>
      <c r="E1855" s="711" t="s">
        <v>1084</v>
      </c>
      <c r="F1855" s="711"/>
      <c r="G1855" s="649" t="s">
        <v>714</v>
      </c>
      <c r="H1855" s="650">
        <v>1</v>
      </c>
      <c r="I1855" s="651">
        <v>0.01</v>
      </c>
      <c r="J1855" s="651">
        <v>0.01</v>
      </c>
    </row>
    <row r="1856" spans="1:10" ht="24" customHeight="1">
      <c r="A1856" s="647" t="s">
        <v>732</v>
      </c>
      <c r="B1856" s="648" t="s">
        <v>1380</v>
      </c>
      <c r="C1856" s="647" t="s">
        <v>23</v>
      </c>
      <c r="D1856" s="647" t="s">
        <v>1381</v>
      </c>
      <c r="E1856" s="711" t="s">
        <v>1078</v>
      </c>
      <c r="F1856" s="711"/>
      <c r="G1856" s="649" t="s">
        <v>714</v>
      </c>
      <c r="H1856" s="650">
        <v>1</v>
      </c>
      <c r="I1856" s="651">
        <v>12.86</v>
      </c>
      <c r="J1856" s="651">
        <v>12.86</v>
      </c>
    </row>
    <row r="1857" spans="1:10" ht="24" customHeight="1">
      <c r="A1857" s="647" t="s">
        <v>732</v>
      </c>
      <c r="B1857" s="648" t="s">
        <v>1089</v>
      </c>
      <c r="C1857" s="647" t="s">
        <v>23</v>
      </c>
      <c r="D1857" s="647" t="s">
        <v>1090</v>
      </c>
      <c r="E1857" s="711" t="s">
        <v>1091</v>
      </c>
      <c r="F1857" s="711"/>
      <c r="G1857" s="649" t="s">
        <v>714</v>
      </c>
      <c r="H1857" s="650">
        <v>1</v>
      </c>
      <c r="I1857" s="651">
        <v>0.01</v>
      </c>
      <c r="J1857" s="651">
        <v>0.01</v>
      </c>
    </row>
    <row r="1858" spans="1:10" ht="24" customHeight="1">
      <c r="A1858" s="647" t="s">
        <v>732</v>
      </c>
      <c r="B1858" s="648" t="s">
        <v>1092</v>
      </c>
      <c r="C1858" s="647" t="s">
        <v>23</v>
      </c>
      <c r="D1858" s="647" t="s">
        <v>1093</v>
      </c>
      <c r="E1858" s="711" t="s">
        <v>1094</v>
      </c>
      <c r="F1858" s="711"/>
      <c r="G1858" s="649" t="s">
        <v>714</v>
      </c>
      <c r="H1858" s="650">
        <v>1</v>
      </c>
      <c r="I1858" s="651">
        <v>0.72</v>
      </c>
      <c r="J1858" s="651">
        <v>0.72</v>
      </c>
    </row>
    <row r="1859" spans="1:10" ht="25.5">
      <c r="A1859" s="643"/>
      <c r="B1859" s="643"/>
      <c r="C1859" s="643"/>
      <c r="D1859" s="643"/>
      <c r="E1859" s="643" t="s">
        <v>717</v>
      </c>
      <c r="F1859" s="644">
        <v>12.93</v>
      </c>
      <c r="G1859" s="643" t="s">
        <v>718</v>
      </c>
      <c r="H1859" s="644">
        <v>0</v>
      </c>
      <c r="I1859" s="643" t="s">
        <v>719</v>
      </c>
      <c r="J1859" s="644">
        <v>12.93</v>
      </c>
    </row>
    <row r="1860" spans="1:10" ht="15.75" thickBot="1">
      <c r="A1860" s="643"/>
      <c r="B1860" s="643"/>
      <c r="C1860" s="643"/>
      <c r="D1860" s="643"/>
      <c r="E1860" s="643" t="s">
        <v>720</v>
      </c>
      <c r="F1860" s="644">
        <v>4.7</v>
      </c>
      <c r="G1860" s="643"/>
      <c r="H1860" s="712" t="s">
        <v>721</v>
      </c>
      <c r="I1860" s="712"/>
      <c r="J1860" s="644">
        <v>20.52</v>
      </c>
    </row>
    <row r="1861" spans="1:10" ht="0.95" customHeight="1" thickTop="1">
      <c r="A1861" s="646"/>
      <c r="B1861" s="646"/>
      <c r="C1861" s="646"/>
      <c r="D1861" s="646"/>
      <c r="E1861" s="646"/>
      <c r="F1861" s="646"/>
      <c r="G1861" s="646"/>
      <c r="H1861" s="646"/>
      <c r="I1861" s="646"/>
      <c r="J1861" s="646"/>
    </row>
    <row r="1862" spans="1:10" ht="18" customHeight="1">
      <c r="A1862" s="628"/>
      <c r="B1862" s="629" t="s">
        <v>699</v>
      </c>
      <c r="C1862" s="628" t="s">
        <v>700</v>
      </c>
      <c r="D1862" s="628" t="s">
        <v>701</v>
      </c>
      <c r="E1862" s="713" t="s">
        <v>702</v>
      </c>
      <c r="F1862" s="713"/>
      <c r="G1862" s="630" t="s">
        <v>703</v>
      </c>
      <c r="H1862" s="629" t="s">
        <v>704</v>
      </c>
      <c r="I1862" s="629" t="s">
        <v>705</v>
      </c>
      <c r="J1862" s="629" t="s">
        <v>77</v>
      </c>
    </row>
    <row r="1863" spans="1:10" ht="24" customHeight="1">
      <c r="A1863" s="631" t="s">
        <v>706</v>
      </c>
      <c r="B1863" s="632" t="s">
        <v>884</v>
      </c>
      <c r="C1863" s="631" t="s">
        <v>23</v>
      </c>
      <c r="D1863" s="631" t="s">
        <v>885</v>
      </c>
      <c r="E1863" s="710" t="s">
        <v>713</v>
      </c>
      <c r="F1863" s="710"/>
      <c r="G1863" s="634" t="s">
        <v>714</v>
      </c>
      <c r="H1863" s="635">
        <v>1</v>
      </c>
      <c r="I1863" s="636">
        <v>17.59</v>
      </c>
      <c r="J1863" s="636">
        <v>17.59</v>
      </c>
    </row>
    <row r="1864" spans="1:10" ht="24" customHeight="1">
      <c r="A1864" s="637" t="s">
        <v>710</v>
      </c>
      <c r="B1864" s="638" t="s">
        <v>1382</v>
      </c>
      <c r="C1864" s="637" t="s">
        <v>23</v>
      </c>
      <c r="D1864" s="637" t="s">
        <v>1383</v>
      </c>
      <c r="E1864" s="714" t="s">
        <v>713</v>
      </c>
      <c r="F1864" s="714"/>
      <c r="G1864" s="640" t="s">
        <v>714</v>
      </c>
      <c r="H1864" s="641">
        <v>1</v>
      </c>
      <c r="I1864" s="642">
        <v>0.2</v>
      </c>
      <c r="J1864" s="642">
        <v>0.2</v>
      </c>
    </row>
    <row r="1865" spans="1:10" ht="24" customHeight="1">
      <c r="A1865" s="647" t="s">
        <v>732</v>
      </c>
      <c r="B1865" s="648" t="s">
        <v>1079</v>
      </c>
      <c r="C1865" s="647" t="s">
        <v>23</v>
      </c>
      <c r="D1865" s="647" t="s">
        <v>1080</v>
      </c>
      <c r="E1865" s="711" t="s">
        <v>1081</v>
      </c>
      <c r="F1865" s="711"/>
      <c r="G1865" s="649" t="s">
        <v>714</v>
      </c>
      <c r="H1865" s="650">
        <v>1</v>
      </c>
      <c r="I1865" s="651">
        <v>0.97</v>
      </c>
      <c r="J1865" s="651">
        <v>0.97</v>
      </c>
    </row>
    <row r="1866" spans="1:10" ht="24" customHeight="1">
      <c r="A1866" s="647" t="s">
        <v>732</v>
      </c>
      <c r="B1866" s="648" t="s">
        <v>1082</v>
      </c>
      <c r="C1866" s="647" t="s">
        <v>23</v>
      </c>
      <c r="D1866" s="647" t="s">
        <v>1083</v>
      </c>
      <c r="E1866" s="711" t="s">
        <v>1084</v>
      </c>
      <c r="F1866" s="711"/>
      <c r="G1866" s="649" t="s">
        <v>714</v>
      </c>
      <c r="H1866" s="650">
        <v>1</v>
      </c>
      <c r="I1866" s="651">
        <v>0.95</v>
      </c>
      <c r="J1866" s="651">
        <v>0.95</v>
      </c>
    </row>
    <row r="1867" spans="1:10" ht="24" customHeight="1">
      <c r="A1867" s="647" t="s">
        <v>732</v>
      </c>
      <c r="B1867" s="648" t="s">
        <v>1085</v>
      </c>
      <c r="C1867" s="647" t="s">
        <v>23</v>
      </c>
      <c r="D1867" s="647" t="s">
        <v>1086</v>
      </c>
      <c r="E1867" s="711" t="s">
        <v>1081</v>
      </c>
      <c r="F1867" s="711"/>
      <c r="G1867" s="649" t="s">
        <v>714</v>
      </c>
      <c r="H1867" s="650">
        <v>1</v>
      </c>
      <c r="I1867" s="651">
        <v>0.55000000000000004</v>
      </c>
      <c r="J1867" s="651">
        <v>0.55000000000000004</v>
      </c>
    </row>
    <row r="1868" spans="1:10" ht="24" customHeight="1">
      <c r="A1868" s="647" t="s">
        <v>732</v>
      </c>
      <c r="B1868" s="648" t="s">
        <v>1087</v>
      </c>
      <c r="C1868" s="647" t="s">
        <v>23</v>
      </c>
      <c r="D1868" s="647" t="s">
        <v>1088</v>
      </c>
      <c r="E1868" s="711" t="s">
        <v>1084</v>
      </c>
      <c r="F1868" s="711"/>
      <c r="G1868" s="649" t="s">
        <v>714</v>
      </c>
      <c r="H1868" s="650">
        <v>1</v>
      </c>
      <c r="I1868" s="651">
        <v>0.57999999999999996</v>
      </c>
      <c r="J1868" s="651">
        <v>0.57999999999999996</v>
      </c>
    </row>
    <row r="1869" spans="1:10" ht="24" customHeight="1">
      <c r="A1869" s="647" t="s">
        <v>732</v>
      </c>
      <c r="B1869" s="648" t="s">
        <v>1384</v>
      </c>
      <c r="C1869" s="647" t="s">
        <v>23</v>
      </c>
      <c r="D1869" s="647" t="s">
        <v>1385</v>
      </c>
      <c r="E1869" s="711" t="s">
        <v>1078</v>
      </c>
      <c r="F1869" s="711"/>
      <c r="G1869" s="649" t="s">
        <v>714</v>
      </c>
      <c r="H1869" s="650">
        <v>1</v>
      </c>
      <c r="I1869" s="651">
        <v>13.61</v>
      </c>
      <c r="J1869" s="651">
        <v>13.61</v>
      </c>
    </row>
    <row r="1870" spans="1:10" ht="24" customHeight="1">
      <c r="A1870" s="647" t="s">
        <v>732</v>
      </c>
      <c r="B1870" s="648" t="s">
        <v>1089</v>
      </c>
      <c r="C1870" s="647" t="s">
        <v>23</v>
      </c>
      <c r="D1870" s="647" t="s">
        <v>1090</v>
      </c>
      <c r="E1870" s="711" t="s">
        <v>1091</v>
      </c>
      <c r="F1870" s="711"/>
      <c r="G1870" s="649" t="s">
        <v>714</v>
      </c>
      <c r="H1870" s="650">
        <v>1</v>
      </c>
      <c r="I1870" s="651">
        <v>0.01</v>
      </c>
      <c r="J1870" s="651">
        <v>0.01</v>
      </c>
    </row>
    <row r="1871" spans="1:10" ht="24" customHeight="1">
      <c r="A1871" s="647" t="s">
        <v>732</v>
      </c>
      <c r="B1871" s="648" t="s">
        <v>1092</v>
      </c>
      <c r="C1871" s="647" t="s">
        <v>23</v>
      </c>
      <c r="D1871" s="647" t="s">
        <v>1093</v>
      </c>
      <c r="E1871" s="711" t="s">
        <v>1094</v>
      </c>
      <c r="F1871" s="711"/>
      <c r="G1871" s="649" t="s">
        <v>714</v>
      </c>
      <c r="H1871" s="650">
        <v>1</v>
      </c>
      <c r="I1871" s="651">
        <v>0.72</v>
      </c>
      <c r="J1871" s="651">
        <v>0.72</v>
      </c>
    </row>
    <row r="1872" spans="1:10" ht="25.5">
      <c r="A1872" s="643"/>
      <c r="B1872" s="643"/>
      <c r="C1872" s="643"/>
      <c r="D1872" s="643"/>
      <c r="E1872" s="643" t="s">
        <v>717</v>
      </c>
      <c r="F1872" s="644">
        <v>13.81</v>
      </c>
      <c r="G1872" s="643" t="s">
        <v>718</v>
      </c>
      <c r="H1872" s="644">
        <v>0</v>
      </c>
      <c r="I1872" s="643" t="s">
        <v>719</v>
      </c>
      <c r="J1872" s="644">
        <v>13.81</v>
      </c>
    </row>
    <row r="1873" spans="1:10" ht="15.75" thickBot="1">
      <c r="A1873" s="643"/>
      <c r="B1873" s="643"/>
      <c r="C1873" s="643"/>
      <c r="D1873" s="643"/>
      <c r="E1873" s="643" t="s">
        <v>720</v>
      </c>
      <c r="F1873" s="644">
        <v>5.23</v>
      </c>
      <c r="G1873" s="643"/>
      <c r="H1873" s="712" t="s">
        <v>721</v>
      </c>
      <c r="I1873" s="712"/>
      <c r="J1873" s="644">
        <v>22.82</v>
      </c>
    </row>
    <row r="1874" spans="1:10" ht="0.95" customHeight="1" thickTop="1">
      <c r="A1874" s="646"/>
      <c r="B1874" s="646"/>
      <c r="C1874" s="646"/>
      <c r="D1874" s="646"/>
      <c r="E1874" s="646"/>
      <c r="F1874" s="646"/>
      <c r="G1874" s="646"/>
      <c r="H1874" s="646"/>
      <c r="I1874" s="646"/>
      <c r="J1874" s="646"/>
    </row>
    <row r="1875" spans="1:10" ht="18" customHeight="1">
      <c r="A1875" s="628"/>
      <c r="B1875" s="629" t="s">
        <v>699</v>
      </c>
      <c r="C1875" s="628" t="s">
        <v>700</v>
      </c>
      <c r="D1875" s="628" t="s">
        <v>701</v>
      </c>
      <c r="E1875" s="713" t="s">
        <v>702</v>
      </c>
      <c r="F1875" s="713"/>
      <c r="G1875" s="630" t="s">
        <v>703</v>
      </c>
      <c r="H1875" s="629" t="s">
        <v>704</v>
      </c>
      <c r="I1875" s="629" t="s">
        <v>705</v>
      </c>
      <c r="J1875" s="629" t="s">
        <v>77</v>
      </c>
    </row>
    <row r="1876" spans="1:10" ht="24" customHeight="1">
      <c r="A1876" s="631" t="s">
        <v>706</v>
      </c>
      <c r="B1876" s="632" t="s">
        <v>998</v>
      </c>
      <c r="C1876" s="631" t="s">
        <v>23</v>
      </c>
      <c r="D1876" s="631" t="s">
        <v>999</v>
      </c>
      <c r="E1876" s="710" t="s">
        <v>713</v>
      </c>
      <c r="F1876" s="710"/>
      <c r="G1876" s="634" t="s">
        <v>714</v>
      </c>
      <c r="H1876" s="635">
        <v>1</v>
      </c>
      <c r="I1876" s="636">
        <v>18.600000000000001</v>
      </c>
      <c r="J1876" s="636">
        <v>18.600000000000001</v>
      </c>
    </row>
    <row r="1877" spans="1:10" ht="24" customHeight="1">
      <c r="A1877" s="637" t="s">
        <v>710</v>
      </c>
      <c r="B1877" s="638" t="s">
        <v>1386</v>
      </c>
      <c r="C1877" s="637" t="s">
        <v>23</v>
      </c>
      <c r="D1877" s="637" t="s">
        <v>1387</v>
      </c>
      <c r="E1877" s="714" t="s">
        <v>713</v>
      </c>
      <c r="F1877" s="714"/>
      <c r="G1877" s="640" t="s">
        <v>714</v>
      </c>
      <c r="H1877" s="641">
        <v>1</v>
      </c>
      <c r="I1877" s="642">
        <v>0.14000000000000001</v>
      </c>
      <c r="J1877" s="642">
        <v>0.14000000000000001</v>
      </c>
    </row>
    <row r="1878" spans="1:10" ht="24" customHeight="1">
      <c r="A1878" s="647" t="s">
        <v>732</v>
      </c>
      <c r="B1878" s="648" t="s">
        <v>1079</v>
      </c>
      <c r="C1878" s="647" t="s">
        <v>23</v>
      </c>
      <c r="D1878" s="647" t="s">
        <v>1080</v>
      </c>
      <c r="E1878" s="711" t="s">
        <v>1081</v>
      </c>
      <c r="F1878" s="711"/>
      <c r="G1878" s="649" t="s">
        <v>714</v>
      </c>
      <c r="H1878" s="650">
        <v>1</v>
      </c>
      <c r="I1878" s="651">
        <v>0.97</v>
      </c>
      <c r="J1878" s="651">
        <v>0.97</v>
      </c>
    </row>
    <row r="1879" spans="1:10" ht="24" customHeight="1">
      <c r="A1879" s="647" t="s">
        <v>732</v>
      </c>
      <c r="B1879" s="648" t="s">
        <v>1524</v>
      </c>
      <c r="C1879" s="647" t="s">
        <v>23</v>
      </c>
      <c r="D1879" s="647" t="s">
        <v>1525</v>
      </c>
      <c r="E1879" s="711" t="s">
        <v>1084</v>
      </c>
      <c r="F1879" s="711"/>
      <c r="G1879" s="649" t="s">
        <v>714</v>
      </c>
      <c r="H1879" s="650">
        <v>1</v>
      </c>
      <c r="I1879" s="651">
        <v>1.33</v>
      </c>
      <c r="J1879" s="651">
        <v>1.33</v>
      </c>
    </row>
    <row r="1880" spans="1:10" ht="24" customHeight="1">
      <c r="A1880" s="647" t="s">
        <v>732</v>
      </c>
      <c r="B1880" s="648" t="s">
        <v>1085</v>
      </c>
      <c r="C1880" s="647" t="s">
        <v>23</v>
      </c>
      <c r="D1880" s="647" t="s">
        <v>1086</v>
      </c>
      <c r="E1880" s="711" t="s">
        <v>1081</v>
      </c>
      <c r="F1880" s="711"/>
      <c r="G1880" s="649" t="s">
        <v>714</v>
      </c>
      <c r="H1880" s="650">
        <v>1</v>
      </c>
      <c r="I1880" s="651">
        <v>0.55000000000000004</v>
      </c>
      <c r="J1880" s="651">
        <v>0.55000000000000004</v>
      </c>
    </row>
    <row r="1881" spans="1:10" ht="24" customHeight="1">
      <c r="A1881" s="647" t="s">
        <v>732</v>
      </c>
      <c r="B1881" s="648" t="s">
        <v>1526</v>
      </c>
      <c r="C1881" s="647" t="s">
        <v>23</v>
      </c>
      <c r="D1881" s="647" t="s">
        <v>1527</v>
      </c>
      <c r="E1881" s="711" t="s">
        <v>1084</v>
      </c>
      <c r="F1881" s="711"/>
      <c r="G1881" s="649" t="s">
        <v>714</v>
      </c>
      <c r="H1881" s="650">
        <v>1</v>
      </c>
      <c r="I1881" s="651">
        <v>1.27</v>
      </c>
      <c r="J1881" s="651">
        <v>1.27</v>
      </c>
    </row>
    <row r="1882" spans="1:10" ht="24" customHeight="1">
      <c r="A1882" s="647" t="s">
        <v>732</v>
      </c>
      <c r="B1882" s="648" t="s">
        <v>1388</v>
      </c>
      <c r="C1882" s="647" t="s">
        <v>23</v>
      </c>
      <c r="D1882" s="647" t="s">
        <v>1389</v>
      </c>
      <c r="E1882" s="711" t="s">
        <v>1078</v>
      </c>
      <c r="F1882" s="711"/>
      <c r="G1882" s="649" t="s">
        <v>714</v>
      </c>
      <c r="H1882" s="650">
        <v>1</v>
      </c>
      <c r="I1882" s="651">
        <v>13.61</v>
      </c>
      <c r="J1882" s="651">
        <v>13.61</v>
      </c>
    </row>
    <row r="1883" spans="1:10" ht="24" customHeight="1">
      <c r="A1883" s="647" t="s">
        <v>732</v>
      </c>
      <c r="B1883" s="648" t="s">
        <v>1089</v>
      </c>
      <c r="C1883" s="647" t="s">
        <v>23</v>
      </c>
      <c r="D1883" s="647" t="s">
        <v>1090</v>
      </c>
      <c r="E1883" s="711" t="s">
        <v>1091</v>
      </c>
      <c r="F1883" s="711"/>
      <c r="G1883" s="649" t="s">
        <v>714</v>
      </c>
      <c r="H1883" s="650">
        <v>1</v>
      </c>
      <c r="I1883" s="651">
        <v>0.01</v>
      </c>
      <c r="J1883" s="651">
        <v>0.01</v>
      </c>
    </row>
    <row r="1884" spans="1:10" ht="24" customHeight="1">
      <c r="A1884" s="647" t="s">
        <v>732</v>
      </c>
      <c r="B1884" s="648" t="s">
        <v>1092</v>
      </c>
      <c r="C1884" s="647" t="s">
        <v>23</v>
      </c>
      <c r="D1884" s="647" t="s">
        <v>1093</v>
      </c>
      <c r="E1884" s="711" t="s">
        <v>1094</v>
      </c>
      <c r="F1884" s="711"/>
      <c r="G1884" s="649" t="s">
        <v>714</v>
      </c>
      <c r="H1884" s="650">
        <v>1</v>
      </c>
      <c r="I1884" s="651">
        <v>0.72</v>
      </c>
      <c r="J1884" s="651">
        <v>0.72</v>
      </c>
    </row>
    <row r="1885" spans="1:10" ht="25.5">
      <c r="A1885" s="643"/>
      <c r="B1885" s="643"/>
      <c r="C1885" s="643"/>
      <c r="D1885" s="643"/>
      <c r="E1885" s="643" t="s">
        <v>717</v>
      </c>
      <c r="F1885" s="644">
        <v>13.75</v>
      </c>
      <c r="G1885" s="643" t="s">
        <v>718</v>
      </c>
      <c r="H1885" s="644">
        <v>0</v>
      </c>
      <c r="I1885" s="643" t="s">
        <v>719</v>
      </c>
      <c r="J1885" s="644">
        <v>13.75</v>
      </c>
    </row>
    <row r="1886" spans="1:10" ht="15.75" thickBot="1">
      <c r="A1886" s="643"/>
      <c r="B1886" s="643"/>
      <c r="C1886" s="643"/>
      <c r="D1886" s="643"/>
      <c r="E1886" s="643" t="s">
        <v>720</v>
      </c>
      <c r="F1886" s="644">
        <v>5.53</v>
      </c>
      <c r="G1886" s="643"/>
      <c r="H1886" s="712" t="s">
        <v>721</v>
      </c>
      <c r="I1886" s="712"/>
      <c r="J1886" s="644">
        <v>24.13</v>
      </c>
    </row>
    <row r="1887" spans="1:10" ht="0.95" customHeight="1" thickTop="1">
      <c r="A1887" s="646"/>
      <c r="B1887" s="646"/>
      <c r="C1887" s="646"/>
      <c r="D1887" s="646"/>
      <c r="E1887" s="646"/>
      <c r="F1887" s="646"/>
      <c r="G1887" s="646"/>
      <c r="H1887" s="646"/>
      <c r="I1887" s="646"/>
      <c r="J1887" s="646"/>
    </row>
    <row r="1888" spans="1:10" ht="18" customHeight="1">
      <c r="A1888" s="628"/>
      <c r="B1888" s="629" t="s">
        <v>699</v>
      </c>
      <c r="C1888" s="628" t="s">
        <v>700</v>
      </c>
      <c r="D1888" s="628" t="s">
        <v>701</v>
      </c>
      <c r="E1888" s="713" t="s">
        <v>702</v>
      </c>
      <c r="F1888" s="713"/>
      <c r="G1888" s="630" t="s">
        <v>703</v>
      </c>
      <c r="H1888" s="629" t="s">
        <v>704</v>
      </c>
      <c r="I1888" s="629" t="s">
        <v>705</v>
      </c>
      <c r="J1888" s="629" t="s">
        <v>77</v>
      </c>
    </row>
    <row r="1889" spans="1:10" ht="36" customHeight="1">
      <c r="A1889" s="631" t="s">
        <v>706</v>
      </c>
      <c r="B1889" s="632" t="s">
        <v>985</v>
      </c>
      <c r="C1889" s="631" t="s">
        <v>23</v>
      </c>
      <c r="D1889" s="631" t="s">
        <v>986</v>
      </c>
      <c r="E1889" s="710" t="s">
        <v>755</v>
      </c>
      <c r="F1889" s="710"/>
      <c r="G1889" s="634" t="s">
        <v>776</v>
      </c>
      <c r="H1889" s="635">
        <v>1</v>
      </c>
      <c r="I1889" s="636">
        <v>0.53</v>
      </c>
      <c r="J1889" s="636">
        <v>0.53</v>
      </c>
    </row>
    <row r="1890" spans="1:10" ht="36" customHeight="1">
      <c r="A1890" s="637" t="s">
        <v>710</v>
      </c>
      <c r="B1890" s="638" t="s">
        <v>1528</v>
      </c>
      <c r="C1890" s="637" t="s">
        <v>23</v>
      </c>
      <c r="D1890" s="637" t="s">
        <v>1529</v>
      </c>
      <c r="E1890" s="714" t="s">
        <v>755</v>
      </c>
      <c r="F1890" s="714"/>
      <c r="G1890" s="640" t="s">
        <v>714</v>
      </c>
      <c r="H1890" s="641">
        <v>1</v>
      </c>
      <c r="I1890" s="642">
        <v>0.47</v>
      </c>
      <c r="J1890" s="642">
        <v>0.47</v>
      </c>
    </row>
    <row r="1891" spans="1:10" ht="36" customHeight="1">
      <c r="A1891" s="637" t="s">
        <v>710</v>
      </c>
      <c r="B1891" s="638" t="s">
        <v>1530</v>
      </c>
      <c r="C1891" s="637" t="s">
        <v>23</v>
      </c>
      <c r="D1891" s="637" t="s">
        <v>1531</v>
      </c>
      <c r="E1891" s="714" t="s">
        <v>755</v>
      </c>
      <c r="F1891" s="714"/>
      <c r="G1891" s="640" t="s">
        <v>714</v>
      </c>
      <c r="H1891" s="641">
        <v>1</v>
      </c>
      <c r="I1891" s="642">
        <v>0.06</v>
      </c>
      <c r="J1891" s="642">
        <v>0.06</v>
      </c>
    </row>
    <row r="1892" spans="1:10" ht="25.5">
      <c r="A1892" s="643"/>
      <c r="B1892" s="643"/>
      <c r="C1892" s="643"/>
      <c r="D1892" s="643"/>
      <c r="E1892" s="643" t="s">
        <v>717</v>
      </c>
      <c r="F1892" s="644">
        <v>0</v>
      </c>
      <c r="G1892" s="643" t="s">
        <v>718</v>
      </c>
      <c r="H1892" s="644">
        <v>0</v>
      </c>
      <c r="I1892" s="643" t="s">
        <v>719</v>
      </c>
      <c r="J1892" s="644">
        <v>0</v>
      </c>
    </row>
    <row r="1893" spans="1:10" ht="15.75" thickBot="1">
      <c r="A1893" s="643"/>
      <c r="B1893" s="643"/>
      <c r="C1893" s="643"/>
      <c r="D1893" s="643"/>
      <c r="E1893" s="643" t="s">
        <v>720</v>
      </c>
      <c r="F1893" s="644">
        <v>0.15</v>
      </c>
      <c r="G1893" s="643"/>
      <c r="H1893" s="712" t="s">
        <v>721</v>
      </c>
      <c r="I1893" s="712"/>
      <c r="J1893" s="644">
        <v>0.68</v>
      </c>
    </row>
    <row r="1894" spans="1:10" ht="0.95" customHeight="1" thickTop="1">
      <c r="A1894" s="646"/>
      <c r="B1894" s="646"/>
      <c r="C1894" s="646"/>
      <c r="D1894" s="646"/>
      <c r="E1894" s="646"/>
      <c r="F1894" s="646"/>
      <c r="G1894" s="646"/>
      <c r="H1894" s="646"/>
      <c r="I1894" s="646"/>
      <c r="J1894" s="646"/>
    </row>
    <row r="1895" spans="1:10" ht="18" customHeight="1">
      <c r="A1895" s="628"/>
      <c r="B1895" s="629" t="s">
        <v>699</v>
      </c>
      <c r="C1895" s="628" t="s">
        <v>700</v>
      </c>
      <c r="D1895" s="628" t="s">
        <v>701</v>
      </c>
      <c r="E1895" s="713" t="s">
        <v>702</v>
      </c>
      <c r="F1895" s="713"/>
      <c r="G1895" s="630" t="s">
        <v>703</v>
      </c>
      <c r="H1895" s="629" t="s">
        <v>704</v>
      </c>
      <c r="I1895" s="629" t="s">
        <v>705</v>
      </c>
      <c r="J1895" s="629" t="s">
        <v>77</v>
      </c>
    </row>
    <row r="1896" spans="1:10" ht="36" customHeight="1">
      <c r="A1896" s="631" t="s">
        <v>706</v>
      </c>
      <c r="B1896" s="632" t="s">
        <v>981</v>
      </c>
      <c r="C1896" s="631" t="s">
        <v>23</v>
      </c>
      <c r="D1896" s="631" t="s">
        <v>982</v>
      </c>
      <c r="E1896" s="710" t="s">
        <v>755</v>
      </c>
      <c r="F1896" s="710"/>
      <c r="G1896" s="634" t="s">
        <v>367</v>
      </c>
      <c r="H1896" s="635">
        <v>1</v>
      </c>
      <c r="I1896" s="636">
        <v>8.4700000000000006</v>
      </c>
      <c r="J1896" s="636">
        <v>8.4700000000000006</v>
      </c>
    </row>
    <row r="1897" spans="1:10" ht="36" customHeight="1">
      <c r="A1897" s="637" t="s">
        <v>710</v>
      </c>
      <c r="B1897" s="638" t="s">
        <v>1528</v>
      </c>
      <c r="C1897" s="637" t="s">
        <v>23</v>
      </c>
      <c r="D1897" s="637" t="s">
        <v>1529</v>
      </c>
      <c r="E1897" s="714" t="s">
        <v>755</v>
      </c>
      <c r="F1897" s="714"/>
      <c r="G1897" s="640" t="s">
        <v>714</v>
      </c>
      <c r="H1897" s="641">
        <v>1</v>
      </c>
      <c r="I1897" s="642">
        <v>0.47</v>
      </c>
      <c r="J1897" s="642">
        <v>0.47</v>
      </c>
    </row>
    <row r="1898" spans="1:10" ht="36" customHeight="1">
      <c r="A1898" s="637" t="s">
        <v>710</v>
      </c>
      <c r="B1898" s="638" t="s">
        <v>1530</v>
      </c>
      <c r="C1898" s="637" t="s">
        <v>23</v>
      </c>
      <c r="D1898" s="637" t="s">
        <v>1531</v>
      </c>
      <c r="E1898" s="714" t="s">
        <v>755</v>
      </c>
      <c r="F1898" s="714"/>
      <c r="G1898" s="640" t="s">
        <v>714</v>
      </c>
      <c r="H1898" s="641">
        <v>1</v>
      </c>
      <c r="I1898" s="642">
        <v>0.06</v>
      </c>
      <c r="J1898" s="642">
        <v>0.06</v>
      </c>
    </row>
    <row r="1899" spans="1:10" ht="36" customHeight="1">
      <c r="A1899" s="637" t="s">
        <v>710</v>
      </c>
      <c r="B1899" s="638" t="s">
        <v>1532</v>
      </c>
      <c r="C1899" s="637" t="s">
        <v>23</v>
      </c>
      <c r="D1899" s="637" t="s">
        <v>1533</v>
      </c>
      <c r="E1899" s="714" t="s">
        <v>755</v>
      </c>
      <c r="F1899" s="714"/>
      <c r="G1899" s="640" t="s">
        <v>714</v>
      </c>
      <c r="H1899" s="641">
        <v>1</v>
      </c>
      <c r="I1899" s="642">
        <v>0.59</v>
      </c>
      <c r="J1899" s="642">
        <v>0.59</v>
      </c>
    </row>
    <row r="1900" spans="1:10" ht="36" customHeight="1">
      <c r="A1900" s="637" t="s">
        <v>710</v>
      </c>
      <c r="B1900" s="638" t="s">
        <v>1534</v>
      </c>
      <c r="C1900" s="637" t="s">
        <v>23</v>
      </c>
      <c r="D1900" s="637" t="s">
        <v>1535</v>
      </c>
      <c r="E1900" s="714" t="s">
        <v>755</v>
      </c>
      <c r="F1900" s="714"/>
      <c r="G1900" s="640" t="s">
        <v>714</v>
      </c>
      <c r="H1900" s="641">
        <v>1</v>
      </c>
      <c r="I1900" s="642">
        <v>7.35</v>
      </c>
      <c r="J1900" s="642">
        <v>7.35</v>
      </c>
    </row>
    <row r="1901" spans="1:10" ht="25.5">
      <c r="A1901" s="643"/>
      <c r="B1901" s="643"/>
      <c r="C1901" s="643"/>
      <c r="D1901" s="643"/>
      <c r="E1901" s="643" t="s">
        <v>717</v>
      </c>
      <c r="F1901" s="644">
        <v>0</v>
      </c>
      <c r="G1901" s="643" t="s">
        <v>718</v>
      </c>
      <c r="H1901" s="644">
        <v>0</v>
      </c>
      <c r="I1901" s="643" t="s">
        <v>719</v>
      </c>
      <c r="J1901" s="644">
        <v>0</v>
      </c>
    </row>
    <row r="1902" spans="1:10" ht="15.75" thickBot="1">
      <c r="A1902" s="643"/>
      <c r="B1902" s="643"/>
      <c r="C1902" s="643"/>
      <c r="D1902" s="643"/>
      <c r="E1902" s="643" t="s">
        <v>720</v>
      </c>
      <c r="F1902" s="644">
        <v>2.52</v>
      </c>
      <c r="G1902" s="643"/>
      <c r="H1902" s="712" t="s">
        <v>721</v>
      </c>
      <c r="I1902" s="712"/>
      <c r="J1902" s="644">
        <v>10.99</v>
      </c>
    </row>
    <row r="1903" spans="1:10" ht="0.95" customHeight="1" thickTop="1">
      <c r="A1903" s="646"/>
      <c r="B1903" s="646"/>
      <c r="C1903" s="646"/>
      <c r="D1903" s="646"/>
      <c r="E1903" s="646"/>
      <c r="F1903" s="646"/>
      <c r="G1903" s="646"/>
      <c r="H1903" s="646"/>
      <c r="I1903" s="646"/>
      <c r="J1903" s="646"/>
    </row>
    <row r="1904" spans="1:10" ht="18" customHeight="1">
      <c r="A1904" s="628"/>
      <c r="B1904" s="629" t="s">
        <v>699</v>
      </c>
      <c r="C1904" s="628" t="s">
        <v>700</v>
      </c>
      <c r="D1904" s="628" t="s">
        <v>701</v>
      </c>
      <c r="E1904" s="713" t="s">
        <v>702</v>
      </c>
      <c r="F1904" s="713"/>
      <c r="G1904" s="630" t="s">
        <v>703</v>
      </c>
      <c r="H1904" s="629" t="s">
        <v>704</v>
      </c>
      <c r="I1904" s="629" t="s">
        <v>705</v>
      </c>
      <c r="J1904" s="629" t="s">
        <v>77</v>
      </c>
    </row>
    <row r="1905" spans="1:10" ht="36" customHeight="1">
      <c r="A1905" s="631" t="s">
        <v>706</v>
      </c>
      <c r="B1905" s="632" t="s">
        <v>1528</v>
      </c>
      <c r="C1905" s="631" t="s">
        <v>23</v>
      </c>
      <c r="D1905" s="631" t="s">
        <v>1529</v>
      </c>
      <c r="E1905" s="710" t="s">
        <v>755</v>
      </c>
      <c r="F1905" s="710"/>
      <c r="G1905" s="634" t="s">
        <v>714</v>
      </c>
      <c r="H1905" s="635">
        <v>1</v>
      </c>
      <c r="I1905" s="636">
        <v>0.47</v>
      </c>
      <c r="J1905" s="636">
        <v>0.47</v>
      </c>
    </row>
    <row r="1906" spans="1:10" ht="72" customHeight="1">
      <c r="A1906" s="647" t="s">
        <v>732</v>
      </c>
      <c r="B1906" s="648" t="s">
        <v>1536</v>
      </c>
      <c r="C1906" s="647" t="s">
        <v>23</v>
      </c>
      <c r="D1906" s="647" t="s">
        <v>1537</v>
      </c>
      <c r="E1906" s="711" t="s">
        <v>1084</v>
      </c>
      <c r="F1906" s="711"/>
      <c r="G1906" s="649" t="s">
        <v>265</v>
      </c>
      <c r="H1906" s="650">
        <v>5.3300000000000001E-5</v>
      </c>
      <c r="I1906" s="651">
        <v>8969.9699999999993</v>
      </c>
      <c r="J1906" s="651">
        <v>0.47</v>
      </c>
    </row>
    <row r="1907" spans="1:10" ht="25.5">
      <c r="A1907" s="643"/>
      <c r="B1907" s="643"/>
      <c r="C1907" s="643"/>
      <c r="D1907" s="643"/>
      <c r="E1907" s="643" t="s">
        <v>717</v>
      </c>
      <c r="F1907" s="644">
        <v>0</v>
      </c>
      <c r="G1907" s="643" t="s">
        <v>718</v>
      </c>
      <c r="H1907" s="644">
        <v>0</v>
      </c>
      <c r="I1907" s="643" t="s">
        <v>719</v>
      </c>
      <c r="J1907" s="644">
        <v>0</v>
      </c>
    </row>
    <row r="1908" spans="1:10" ht="15.75" thickBot="1">
      <c r="A1908" s="643"/>
      <c r="B1908" s="643"/>
      <c r="C1908" s="643"/>
      <c r="D1908" s="643"/>
      <c r="E1908" s="643" t="s">
        <v>720</v>
      </c>
      <c r="F1908" s="644">
        <v>0.13</v>
      </c>
      <c r="G1908" s="643"/>
      <c r="H1908" s="712" t="s">
        <v>721</v>
      </c>
      <c r="I1908" s="712"/>
      <c r="J1908" s="644">
        <v>0.6</v>
      </c>
    </row>
    <row r="1909" spans="1:10" ht="0.95" customHeight="1" thickTop="1">
      <c r="A1909" s="646"/>
      <c r="B1909" s="646"/>
      <c r="C1909" s="646"/>
      <c r="D1909" s="646"/>
      <c r="E1909" s="646"/>
      <c r="F1909" s="646"/>
      <c r="G1909" s="646"/>
      <c r="H1909" s="646"/>
      <c r="I1909" s="646"/>
      <c r="J1909" s="646"/>
    </row>
    <row r="1910" spans="1:10" ht="18" customHeight="1">
      <c r="A1910" s="628"/>
      <c r="B1910" s="629" t="s">
        <v>699</v>
      </c>
      <c r="C1910" s="628" t="s">
        <v>700</v>
      </c>
      <c r="D1910" s="628" t="s">
        <v>701</v>
      </c>
      <c r="E1910" s="713" t="s">
        <v>702</v>
      </c>
      <c r="F1910" s="713"/>
      <c r="G1910" s="630" t="s">
        <v>703</v>
      </c>
      <c r="H1910" s="629" t="s">
        <v>704</v>
      </c>
      <c r="I1910" s="629" t="s">
        <v>705</v>
      </c>
      <c r="J1910" s="629" t="s">
        <v>77</v>
      </c>
    </row>
    <row r="1911" spans="1:10" ht="36" customHeight="1">
      <c r="A1911" s="631" t="s">
        <v>706</v>
      </c>
      <c r="B1911" s="632" t="s">
        <v>1530</v>
      </c>
      <c r="C1911" s="631" t="s">
        <v>23</v>
      </c>
      <c r="D1911" s="631" t="s">
        <v>1531</v>
      </c>
      <c r="E1911" s="710" t="s">
        <v>755</v>
      </c>
      <c r="F1911" s="710"/>
      <c r="G1911" s="634" t="s">
        <v>714</v>
      </c>
      <c r="H1911" s="635">
        <v>1</v>
      </c>
      <c r="I1911" s="636">
        <v>0.06</v>
      </c>
      <c r="J1911" s="636">
        <v>0.06</v>
      </c>
    </row>
    <row r="1912" spans="1:10" ht="72" customHeight="1">
      <c r="A1912" s="647" t="s">
        <v>732</v>
      </c>
      <c r="B1912" s="648" t="s">
        <v>1536</v>
      </c>
      <c r="C1912" s="647" t="s">
        <v>23</v>
      </c>
      <c r="D1912" s="647" t="s">
        <v>1537</v>
      </c>
      <c r="E1912" s="711" t="s">
        <v>1084</v>
      </c>
      <c r="F1912" s="711"/>
      <c r="G1912" s="649" t="s">
        <v>265</v>
      </c>
      <c r="H1912" s="650">
        <v>7.4000000000000003E-6</v>
      </c>
      <c r="I1912" s="651">
        <v>8969.9699999999993</v>
      </c>
      <c r="J1912" s="651">
        <v>0.06</v>
      </c>
    </row>
    <row r="1913" spans="1:10" ht="25.5">
      <c r="A1913" s="643"/>
      <c r="B1913" s="643"/>
      <c r="C1913" s="643"/>
      <c r="D1913" s="643"/>
      <c r="E1913" s="643" t="s">
        <v>717</v>
      </c>
      <c r="F1913" s="644">
        <v>0</v>
      </c>
      <c r="G1913" s="643" t="s">
        <v>718</v>
      </c>
      <c r="H1913" s="644">
        <v>0</v>
      </c>
      <c r="I1913" s="643" t="s">
        <v>719</v>
      </c>
      <c r="J1913" s="644">
        <v>0</v>
      </c>
    </row>
    <row r="1914" spans="1:10" ht="15.75" thickBot="1">
      <c r="A1914" s="643"/>
      <c r="B1914" s="643"/>
      <c r="C1914" s="643"/>
      <c r="D1914" s="643"/>
      <c r="E1914" s="643" t="s">
        <v>720</v>
      </c>
      <c r="F1914" s="644">
        <v>0.01</v>
      </c>
      <c r="G1914" s="643"/>
      <c r="H1914" s="712" t="s">
        <v>721</v>
      </c>
      <c r="I1914" s="712"/>
      <c r="J1914" s="644">
        <v>7.0000000000000007E-2</v>
      </c>
    </row>
    <row r="1915" spans="1:10" ht="0.95" customHeight="1" thickTop="1">
      <c r="A1915" s="646"/>
      <c r="B1915" s="646"/>
      <c r="C1915" s="646"/>
      <c r="D1915" s="646"/>
      <c r="E1915" s="646"/>
      <c r="F1915" s="646"/>
      <c r="G1915" s="646"/>
      <c r="H1915" s="646"/>
      <c r="I1915" s="646"/>
      <c r="J1915" s="646"/>
    </row>
    <row r="1916" spans="1:10" ht="18" customHeight="1">
      <c r="A1916" s="628"/>
      <c r="B1916" s="629" t="s">
        <v>699</v>
      </c>
      <c r="C1916" s="628" t="s">
        <v>700</v>
      </c>
      <c r="D1916" s="628" t="s">
        <v>701</v>
      </c>
      <c r="E1916" s="713" t="s">
        <v>702</v>
      </c>
      <c r="F1916" s="713"/>
      <c r="G1916" s="630" t="s">
        <v>703</v>
      </c>
      <c r="H1916" s="629" t="s">
        <v>704</v>
      </c>
      <c r="I1916" s="629" t="s">
        <v>705</v>
      </c>
      <c r="J1916" s="629" t="s">
        <v>77</v>
      </c>
    </row>
    <row r="1917" spans="1:10" ht="36" customHeight="1">
      <c r="A1917" s="631" t="s">
        <v>706</v>
      </c>
      <c r="B1917" s="632" t="s">
        <v>1532</v>
      </c>
      <c r="C1917" s="631" t="s">
        <v>23</v>
      </c>
      <c r="D1917" s="631" t="s">
        <v>1533</v>
      </c>
      <c r="E1917" s="710" t="s">
        <v>755</v>
      </c>
      <c r="F1917" s="710"/>
      <c r="G1917" s="634" t="s">
        <v>714</v>
      </c>
      <c r="H1917" s="635">
        <v>1</v>
      </c>
      <c r="I1917" s="636">
        <v>0.59</v>
      </c>
      <c r="J1917" s="636">
        <v>0.59</v>
      </c>
    </row>
    <row r="1918" spans="1:10" ht="72" customHeight="1">
      <c r="A1918" s="647" t="s">
        <v>732</v>
      </c>
      <c r="B1918" s="648" t="s">
        <v>1536</v>
      </c>
      <c r="C1918" s="647" t="s">
        <v>23</v>
      </c>
      <c r="D1918" s="647" t="s">
        <v>1537</v>
      </c>
      <c r="E1918" s="711" t="s">
        <v>1084</v>
      </c>
      <c r="F1918" s="711"/>
      <c r="G1918" s="649" t="s">
        <v>265</v>
      </c>
      <c r="H1918" s="650">
        <v>6.6699999999999995E-5</v>
      </c>
      <c r="I1918" s="651">
        <v>8969.9699999999993</v>
      </c>
      <c r="J1918" s="651">
        <v>0.59</v>
      </c>
    </row>
    <row r="1919" spans="1:10" ht="25.5">
      <c r="A1919" s="643"/>
      <c r="B1919" s="643"/>
      <c r="C1919" s="643"/>
      <c r="D1919" s="643"/>
      <c r="E1919" s="643" t="s">
        <v>717</v>
      </c>
      <c r="F1919" s="644">
        <v>0</v>
      </c>
      <c r="G1919" s="643" t="s">
        <v>718</v>
      </c>
      <c r="H1919" s="644">
        <v>0</v>
      </c>
      <c r="I1919" s="643" t="s">
        <v>719</v>
      </c>
      <c r="J1919" s="644">
        <v>0</v>
      </c>
    </row>
    <row r="1920" spans="1:10" ht="15.75" thickBot="1">
      <c r="A1920" s="643"/>
      <c r="B1920" s="643"/>
      <c r="C1920" s="643"/>
      <c r="D1920" s="643"/>
      <c r="E1920" s="643" t="s">
        <v>720</v>
      </c>
      <c r="F1920" s="644">
        <v>0.17</v>
      </c>
      <c r="G1920" s="643"/>
      <c r="H1920" s="712" t="s">
        <v>721</v>
      </c>
      <c r="I1920" s="712"/>
      <c r="J1920" s="644">
        <v>0.76</v>
      </c>
    </row>
    <row r="1921" spans="1:10" ht="0.95" customHeight="1" thickTop="1">
      <c r="A1921" s="646"/>
      <c r="B1921" s="646"/>
      <c r="C1921" s="646"/>
      <c r="D1921" s="646"/>
      <c r="E1921" s="646"/>
      <c r="F1921" s="646"/>
      <c r="G1921" s="646"/>
      <c r="H1921" s="646"/>
      <c r="I1921" s="646"/>
      <c r="J1921" s="646"/>
    </row>
    <row r="1922" spans="1:10" ht="18" customHeight="1">
      <c r="A1922" s="628"/>
      <c r="B1922" s="629" t="s">
        <v>699</v>
      </c>
      <c r="C1922" s="628" t="s">
        <v>700</v>
      </c>
      <c r="D1922" s="628" t="s">
        <v>701</v>
      </c>
      <c r="E1922" s="713" t="s">
        <v>702</v>
      </c>
      <c r="F1922" s="713"/>
      <c r="G1922" s="630" t="s">
        <v>703</v>
      </c>
      <c r="H1922" s="629" t="s">
        <v>704</v>
      </c>
      <c r="I1922" s="629" t="s">
        <v>705</v>
      </c>
      <c r="J1922" s="629" t="s">
        <v>77</v>
      </c>
    </row>
    <row r="1923" spans="1:10" ht="36" customHeight="1">
      <c r="A1923" s="631" t="s">
        <v>706</v>
      </c>
      <c r="B1923" s="632" t="s">
        <v>1534</v>
      </c>
      <c r="C1923" s="631" t="s">
        <v>23</v>
      </c>
      <c r="D1923" s="631" t="s">
        <v>1535</v>
      </c>
      <c r="E1923" s="710" t="s">
        <v>755</v>
      </c>
      <c r="F1923" s="710"/>
      <c r="G1923" s="634" t="s">
        <v>714</v>
      </c>
      <c r="H1923" s="635">
        <v>1</v>
      </c>
      <c r="I1923" s="636">
        <v>7.35</v>
      </c>
      <c r="J1923" s="636">
        <v>7.35</v>
      </c>
    </row>
    <row r="1924" spans="1:10" ht="24" customHeight="1">
      <c r="A1924" s="647" t="s">
        <v>732</v>
      </c>
      <c r="B1924" s="648" t="s">
        <v>1208</v>
      </c>
      <c r="C1924" s="647" t="s">
        <v>23</v>
      </c>
      <c r="D1924" s="647" t="s">
        <v>1209</v>
      </c>
      <c r="E1924" s="711" t="s">
        <v>735</v>
      </c>
      <c r="F1924" s="711"/>
      <c r="G1924" s="649" t="s">
        <v>1030</v>
      </c>
      <c r="H1924" s="650">
        <v>1.42</v>
      </c>
      <c r="I1924" s="651">
        <v>5.18</v>
      </c>
      <c r="J1924" s="651">
        <v>7.35</v>
      </c>
    </row>
    <row r="1925" spans="1:10" ht="25.5">
      <c r="A1925" s="643"/>
      <c r="B1925" s="643"/>
      <c r="C1925" s="643"/>
      <c r="D1925" s="643"/>
      <c r="E1925" s="643" t="s">
        <v>717</v>
      </c>
      <c r="F1925" s="644">
        <v>0</v>
      </c>
      <c r="G1925" s="643" t="s">
        <v>718</v>
      </c>
      <c r="H1925" s="644">
        <v>0</v>
      </c>
      <c r="I1925" s="643" t="s">
        <v>719</v>
      </c>
      <c r="J1925" s="644">
        <v>0</v>
      </c>
    </row>
    <row r="1926" spans="1:10" ht="15.75" thickBot="1">
      <c r="A1926" s="643"/>
      <c r="B1926" s="643"/>
      <c r="C1926" s="643"/>
      <c r="D1926" s="643"/>
      <c r="E1926" s="643" t="s">
        <v>720</v>
      </c>
      <c r="F1926" s="644">
        <v>2.1800000000000002</v>
      </c>
      <c r="G1926" s="643"/>
      <c r="H1926" s="712" t="s">
        <v>721</v>
      </c>
      <c r="I1926" s="712"/>
      <c r="J1926" s="644">
        <v>9.5299999999999994</v>
      </c>
    </row>
    <row r="1927" spans="1:10" ht="0.95" customHeight="1" thickTop="1">
      <c r="A1927" s="646"/>
      <c r="B1927" s="646"/>
      <c r="C1927" s="646"/>
      <c r="D1927" s="646"/>
      <c r="E1927" s="646"/>
      <c r="F1927" s="646"/>
      <c r="G1927" s="646"/>
      <c r="H1927" s="646"/>
      <c r="I1927" s="646"/>
      <c r="J1927" s="646"/>
    </row>
    <row r="1928" spans="1:10" ht="18" customHeight="1">
      <c r="A1928" s="628"/>
      <c r="B1928" s="629" t="s">
        <v>699</v>
      </c>
      <c r="C1928" s="628" t="s">
        <v>700</v>
      </c>
      <c r="D1928" s="628" t="s">
        <v>701</v>
      </c>
      <c r="E1928" s="713" t="s">
        <v>702</v>
      </c>
      <c r="F1928" s="713"/>
      <c r="G1928" s="630" t="s">
        <v>703</v>
      </c>
      <c r="H1928" s="629" t="s">
        <v>704</v>
      </c>
      <c r="I1928" s="629" t="s">
        <v>705</v>
      </c>
      <c r="J1928" s="629" t="s">
        <v>77</v>
      </c>
    </row>
    <row r="1929" spans="1:10" ht="24" customHeight="1">
      <c r="A1929" s="631" t="s">
        <v>706</v>
      </c>
      <c r="B1929" s="632" t="s">
        <v>854</v>
      </c>
      <c r="C1929" s="631" t="s">
        <v>23</v>
      </c>
      <c r="D1929" s="631" t="s">
        <v>855</v>
      </c>
      <c r="E1929" s="710" t="s">
        <v>713</v>
      </c>
      <c r="F1929" s="710"/>
      <c r="G1929" s="634" t="s">
        <v>714</v>
      </c>
      <c r="H1929" s="635">
        <v>1</v>
      </c>
      <c r="I1929" s="636">
        <v>11.74</v>
      </c>
      <c r="J1929" s="636">
        <v>11.74</v>
      </c>
    </row>
    <row r="1930" spans="1:10" ht="24" customHeight="1">
      <c r="A1930" s="637" t="s">
        <v>710</v>
      </c>
      <c r="B1930" s="638" t="s">
        <v>1390</v>
      </c>
      <c r="C1930" s="637" t="s">
        <v>23</v>
      </c>
      <c r="D1930" s="637" t="s">
        <v>1391</v>
      </c>
      <c r="E1930" s="714" t="s">
        <v>713</v>
      </c>
      <c r="F1930" s="714"/>
      <c r="G1930" s="640" t="s">
        <v>714</v>
      </c>
      <c r="H1930" s="641">
        <v>1</v>
      </c>
      <c r="I1930" s="642">
        <v>0.03</v>
      </c>
      <c r="J1930" s="642">
        <v>0.03</v>
      </c>
    </row>
    <row r="1931" spans="1:10" ht="24" customHeight="1">
      <c r="A1931" s="647" t="s">
        <v>732</v>
      </c>
      <c r="B1931" s="648" t="s">
        <v>1079</v>
      </c>
      <c r="C1931" s="647" t="s">
        <v>23</v>
      </c>
      <c r="D1931" s="647" t="s">
        <v>1080</v>
      </c>
      <c r="E1931" s="711" t="s">
        <v>1081</v>
      </c>
      <c r="F1931" s="711"/>
      <c r="G1931" s="649" t="s">
        <v>714</v>
      </c>
      <c r="H1931" s="650">
        <v>1</v>
      </c>
      <c r="I1931" s="651">
        <v>0.97</v>
      </c>
      <c r="J1931" s="651">
        <v>0.97</v>
      </c>
    </row>
    <row r="1932" spans="1:10" ht="24" customHeight="1">
      <c r="A1932" s="647" t="s">
        <v>732</v>
      </c>
      <c r="B1932" s="648" t="s">
        <v>1494</v>
      </c>
      <c r="C1932" s="647" t="s">
        <v>23</v>
      </c>
      <c r="D1932" s="647" t="s">
        <v>1495</v>
      </c>
      <c r="E1932" s="711" t="s">
        <v>1084</v>
      </c>
      <c r="F1932" s="711"/>
      <c r="G1932" s="649" t="s">
        <v>714</v>
      </c>
      <c r="H1932" s="650">
        <v>1</v>
      </c>
      <c r="I1932" s="651">
        <v>0.63</v>
      </c>
      <c r="J1932" s="651">
        <v>0.63</v>
      </c>
    </row>
    <row r="1933" spans="1:10" ht="24" customHeight="1">
      <c r="A1933" s="647" t="s">
        <v>732</v>
      </c>
      <c r="B1933" s="648" t="s">
        <v>1085</v>
      </c>
      <c r="C1933" s="647" t="s">
        <v>23</v>
      </c>
      <c r="D1933" s="647" t="s">
        <v>1086</v>
      </c>
      <c r="E1933" s="711" t="s">
        <v>1081</v>
      </c>
      <c r="F1933" s="711"/>
      <c r="G1933" s="649" t="s">
        <v>714</v>
      </c>
      <c r="H1933" s="650">
        <v>1</v>
      </c>
      <c r="I1933" s="651">
        <v>0.55000000000000004</v>
      </c>
      <c r="J1933" s="651">
        <v>0.55000000000000004</v>
      </c>
    </row>
    <row r="1934" spans="1:10" ht="24" customHeight="1">
      <c r="A1934" s="647" t="s">
        <v>732</v>
      </c>
      <c r="B1934" s="648" t="s">
        <v>1496</v>
      </c>
      <c r="C1934" s="647" t="s">
        <v>23</v>
      </c>
      <c r="D1934" s="647" t="s">
        <v>1497</v>
      </c>
      <c r="E1934" s="711" t="s">
        <v>1084</v>
      </c>
      <c r="F1934" s="711"/>
      <c r="G1934" s="649" t="s">
        <v>714</v>
      </c>
      <c r="H1934" s="650">
        <v>1</v>
      </c>
      <c r="I1934" s="651">
        <v>0.01</v>
      </c>
      <c r="J1934" s="651">
        <v>0.01</v>
      </c>
    </row>
    <row r="1935" spans="1:10" ht="24" customHeight="1">
      <c r="A1935" s="647" t="s">
        <v>732</v>
      </c>
      <c r="B1935" s="648" t="s">
        <v>1392</v>
      </c>
      <c r="C1935" s="647" t="s">
        <v>23</v>
      </c>
      <c r="D1935" s="647" t="s">
        <v>1393</v>
      </c>
      <c r="E1935" s="711" t="s">
        <v>1078</v>
      </c>
      <c r="F1935" s="711"/>
      <c r="G1935" s="649" t="s">
        <v>714</v>
      </c>
      <c r="H1935" s="650">
        <v>1</v>
      </c>
      <c r="I1935" s="651">
        <v>8.82</v>
      </c>
      <c r="J1935" s="651">
        <v>8.82</v>
      </c>
    </row>
    <row r="1936" spans="1:10" ht="24" customHeight="1">
      <c r="A1936" s="647" t="s">
        <v>732</v>
      </c>
      <c r="B1936" s="648" t="s">
        <v>1089</v>
      </c>
      <c r="C1936" s="647" t="s">
        <v>23</v>
      </c>
      <c r="D1936" s="647" t="s">
        <v>1090</v>
      </c>
      <c r="E1936" s="711" t="s">
        <v>1091</v>
      </c>
      <c r="F1936" s="711"/>
      <c r="G1936" s="649" t="s">
        <v>714</v>
      </c>
      <c r="H1936" s="650">
        <v>1</v>
      </c>
      <c r="I1936" s="651">
        <v>0.01</v>
      </c>
      <c r="J1936" s="651">
        <v>0.01</v>
      </c>
    </row>
    <row r="1937" spans="1:10" ht="24" customHeight="1">
      <c r="A1937" s="647" t="s">
        <v>732</v>
      </c>
      <c r="B1937" s="648" t="s">
        <v>1092</v>
      </c>
      <c r="C1937" s="647" t="s">
        <v>23</v>
      </c>
      <c r="D1937" s="647" t="s">
        <v>1093</v>
      </c>
      <c r="E1937" s="711" t="s">
        <v>1094</v>
      </c>
      <c r="F1937" s="711"/>
      <c r="G1937" s="649" t="s">
        <v>714</v>
      </c>
      <c r="H1937" s="650">
        <v>1</v>
      </c>
      <c r="I1937" s="651">
        <v>0.72</v>
      </c>
      <c r="J1937" s="651">
        <v>0.72</v>
      </c>
    </row>
    <row r="1938" spans="1:10" ht="25.5">
      <c r="A1938" s="643"/>
      <c r="B1938" s="643"/>
      <c r="C1938" s="643"/>
      <c r="D1938" s="643"/>
      <c r="E1938" s="643" t="s">
        <v>717</v>
      </c>
      <c r="F1938" s="644">
        <v>8.85</v>
      </c>
      <c r="G1938" s="643" t="s">
        <v>718</v>
      </c>
      <c r="H1938" s="644">
        <v>0</v>
      </c>
      <c r="I1938" s="643" t="s">
        <v>719</v>
      </c>
      <c r="J1938" s="644">
        <v>8.85</v>
      </c>
    </row>
    <row r="1939" spans="1:10" ht="15.75" thickBot="1">
      <c r="A1939" s="643"/>
      <c r="B1939" s="643"/>
      <c r="C1939" s="643"/>
      <c r="D1939" s="643"/>
      <c r="E1939" s="643" t="s">
        <v>720</v>
      </c>
      <c r="F1939" s="644">
        <v>3.49</v>
      </c>
      <c r="G1939" s="643"/>
      <c r="H1939" s="712" t="s">
        <v>721</v>
      </c>
      <c r="I1939" s="712"/>
      <c r="J1939" s="644">
        <v>15.23</v>
      </c>
    </row>
    <row r="1940" spans="1:10" ht="0.95" customHeight="1" thickTop="1">
      <c r="A1940" s="646"/>
      <c r="B1940" s="646"/>
      <c r="C1940" s="646"/>
      <c r="D1940" s="646"/>
      <c r="E1940" s="646"/>
      <c r="F1940" s="646"/>
      <c r="G1940" s="646"/>
      <c r="H1940" s="646"/>
      <c r="I1940" s="646"/>
      <c r="J1940" s="646"/>
    </row>
    <row r="1941" spans="1:10" ht="18" customHeight="1">
      <c r="A1941" s="628"/>
      <c r="B1941" s="629" t="s">
        <v>699</v>
      </c>
      <c r="C1941" s="628" t="s">
        <v>700</v>
      </c>
      <c r="D1941" s="628" t="s">
        <v>701</v>
      </c>
      <c r="E1941" s="713" t="s">
        <v>702</v>
      </c>
      <c r="F1941" s="713"/>
      <c r="G1941" s="630" t="s">
        <v>703</v>
      </c>
      <c r="H1941" s="629" t="s">
        <v>704</v>
      </c>
      <c r="I1941" s="629" t="s">
        <v>705</v>
      </c>
      <c r="J1941" s="629" t="s">
        <v>77</v>
      </c>
    </row>
    <row r="1942" spans="1:10" ht="48" customHeight="1">
      <c r="A1942" s="631" t="s">
        <v>706</v>
      </c>
      <c r="B1942" s="632" t="s">
        <v>852</v>
      </c>
      <c r="C1942" s="631" t="s">
        <v>23</v>
      </c>
      <c r="D1942" s="631" t="s">
        <v>853</v>
      </c>
      <c r="E1942" s="710" t="s">
        <v>755</v>
      </c>
      <c r="F1942" s="710"/>
      <c r="G1942" s="634" t="s">
        <v>776</v>
      </c>
      <c r="H1942" s="635">
        <v>1</v>
      </c>
      <c r="I1942" s="636">
        <v>51.97</v>
      </c>
      <c r="J1942" s="636">
        <v>51.97</v>
      </c>
    </row>
    <row r="1943" spans="1:10" ht="36" customHeight="1">
      <c r="A1943" s="637" t="s">
        <v>710</v>
      </c>
      <c r="B1943" s="638" t="s">
        <v>1538</v>
      </c>
      <c r="C1943" s="637" t="s">
        <v>23</v>
      </c>
      <c r="D1943" s="637" t="s">
        <v>1539</v>
      </c>
      <c r="E1943" s="714" t="s">
        <v>755</v>
      </c>
      <c r="F1943" s="714"/>
      <c r="G1943" s="640" t="s">
        <v>714</v>
      </c>
      <c r="H1943" s="641">
        <v>1</v>
      </c>
      <c r="I1943" s="642">
        <v>4.4000000000000004</v>
      </c>
      <c r="J1943" s="642">
        <v>4.4000000000000004</v>
      </c>
    </row>
    <row r="1944" spans="1:10" ht="48" customHeight="1">
      <c r="A1944" s="637" t="s">
        <v>710</v>
      </c>
      <c r="B1944" s="638" t="s">
        <v>1540</v>
      </c>
      <c r="C1944" s="637" t="s">
        <v>23</v>
      </c>
      <c r="D1944" s="637" t="s">
        <v>1541</v>
      </c>
      <c r="E1944" s="714" t="s">
        <v>755</v>
      </c>
      <c r="F1944" s="714"/>
      <c r="G1944" s="640" t="s">
        <v>714</v>
      </c>
      <c r="H1944" s="641">
        <v>1</v>
      </c>
      <c r="I1944" s="642">
        <v>31.75</v>
      </c>
      <c r="J1944" s="642">
        <v>31.75</v>
      </c>
    </row>
    <row r="1945" spans="1:10" ht="24" customHeight="1">
      <c r="A1945" s="637" t="s">
        <v>710</v>
      </c>
      <c r="B1945" s="638" t="s">
        <v>1522</v>
      </c>
      <c r="C1945" s="637" t="s">
        <v>23</v>
      </c>
      <c r="D1945" s="637" t="s">
        <v>1523</v>
      </c>
      <c r="E1945" s="714" t="s">
        <v>713</v>
      </c>
      <c r="F1945" s="714"/>
      <c r="G1945" s="640" t="s">
        <v>714</v>
      </c>
      <c r="H1945" s="641">
        <v>1</v>
      </c>
      <c r="I1945" s="642">
        <v>15.82</v>
      </c>
      <c r="J1945" s="642">
        <v>15.82</v>
      </c>
    </row>
    <row r="1946" spans="1:10" ht="25.5">
      <c r="A1946" s="643"/>
      <c r="B1946" s="643"/>
      <c r="C1946" s="643"/>
      <c r="D1946" s="643"/>
      <c r="E1946" s="643" t="s">
        <v>717</v>
      </c>
      <c r="F1946" s="644">
        <v>12.93</v>
      </c>
      <c r="G1946" s="643" t="s">
        <v>718</v>
      </c>
      <c r="H1946" s="644">
        <v>0</v>
      </c>
      <c r="I1946" s="643" t="s">
        <v>719</v>
      </c>
      <c r="J1946" s="644">
        <v>12.93</v>
      </c>
    </row>
    <row r="1947" spans="1:10" ht="15.75" thickBot="1">
      <c r="A1947" s="643"/>
      <c r="B1947" s="643"/>
      <c r="C1947" s="643"/>
      <c r="D1947" s="643"/>
      <c r="E1947" s="643" t="s">
        <v>720</v>
      </c>
      <c r="F1947" s="644">
        <v>15.47</v>
      </c>
      <c r="G1947" s="643"/>
      <c r="H1947" s="712" t="s">
        <v>721</v>
      </c>
      <c r="I1947" s="712"/>
      <c r="J1947" s="644">
        <v>67.44</v>
      </c>
    </row>
    <row r="1948" spans="1:10" ht="0.95" customHeight="1" thickTop="1">
      <c r="A1948" s="646"/>
      <c r="B1948" s="646"/>
      <c r="C1948" s="646"/>
      <c r="D1948" s="646"/>
      <c r="E1948" s="646"/>
      <c r="F1948" s="646"/>
      <c r="G1948" s="646"/>
      <c r="H1948" s="646"/>
      <c r="I1948" s="646"/>
      <c r="J1948" s="646"/>
    </row>
    <row r="1949" spans="1:10" ht="18" customHeight="1">
      <c r="A1949" s="628"/>
      <c r="B1949" s="629" t="s">
        <v>699</v>
      </c>
      <c r="C1949" s="628" t="s">
        <v>700</v>
      </c>
      <c r="D1949" s="628" t="s">
        <v>701</v>
      </c>
      <c r="E1949" s="713" t="s">
        <v>702</v>
      </c>
      <c r="F1949" s="713"/>
      <c r="G1949" s="630" t="s">
        <v>703</v>
      </c>
      <c r="H1949" s="629" t="s">
        <v>704</v>
      </c>
      <c r="I1949" s="629" t="s">
        <v>705</v>
      </c>
      <c r="J1949" s="629" t="s">
        <v>77</v>
      </c>
    </row>
    <row r="1950" spans="1:10" ht="48" customHeight="1">
      <c r="A1950" s="631" t="s">
        <v>706</v>
      </c>
      <c r="B1950" s="632" t="s">
        <v>768</v>
      </c>
      <c r="C1950" s="631" t="s">
        <v>23</v>
      </c>
      <c r="D1950" s="631" t="s">
        <v>769</v>
      </c>
      <c r="E1950" s="710" t="s">
        <v>755</v>
      </c>
      <c r="F1950" s="710"/>
      <c r="G1950" s="634" t="s">
        <v>367</v>
      </c>
      <c r="H1950" s="635">
        <v>1</v>
      </c>
      <c r="I1950" s="636">
        <v>135.77000000000001</v>
      </c>
      <c r="J1950" s="636">
        <v>135.77000000000001</v>
      </c>
    </row>
    <row r="1951" spans="1:10" ht="48" customHeight="1">
      <c r="A1951" s="637" t="s">
        <v>710</v>
      </c>
      <c r="B1951" s="638" t="s">
        <v>1542</v>
      </c>
      <c r="C1951" s="637" t="s">
        <v>23</v>
      </c>
      <c r="D1951" s="637" t="s">
        <v>1543</v>
      </c>
      <c r="E1951" s="714" t="s">
        <v>755</v>
      </c>
      <c r="F1951" s="714"/>
      <c r="G1951" s="640" t="s">
        <v>714</v>
      </c>
      <c r="H1951" s="641">
        <v>1</v>
      </c>
      <c r="I1951" s="642">
        <v>44.06</v>
      </c>
      <c r="J1951" s="642">
        <v>44.06</v>
      </c>
    </row>
    <row r="1952" spans="1:10" ht="48" customHeight="1">
      <c r="A1952" s="637" t="s">
        <v>710</v>
      </c>
      <c r="B1952" s="638" t="s">
        <v>1544</v>
      </c>
      <c r="C1952" s="637" t="s">
        <v>23</v>
      </c>
      <c r="D1952" s="637" t="s">
        <v>1545</v>
      </c>
      <c r="E1952" s="714" t="s">
        <v>755</v>
      </c>
      <c r="F1952" s="714"/>
      <c r="G1952" s="640" t="s">
        <v>714</v>
      </c>
      <c r="H1952" s="641">
        <v>1</v>
      </c>
      <c r="I1952" s="642">
        <v>39.74</v>
      </c>
      <c r="J1952" s="642">
        <v>39.74</v>
      </c>
    </row>
    <row r="1953" spans="1:10" ht="36" customHeight="1">
      <c r="A1953" s="637" t="s">
        <v>710</v>
      </c>
      <c r="B1953" s="638" t="s">
        <v>1538</v>
      </c>
      <c r="C1953" s="637" t="s">
        <v>23</v>
      </c>
      <c r="D1953" s="637" t="s">
        <v>1539</v>
      </c>
      <c r="E1953" s="714" t="s">
        <v>755</v>
      </c>
      <c r="F1953" s="714"/>
      <c r="G1953" s="640" t="s">
        <v>714</v>
      </c>
      <c r="H1953" s="641">
        <v>1</v>
      </c>
      <c r="I1953" s="642">
        <v>4.4000000000000004</v>
      </c>
      <c r="J1953" s="642">
        <v>4.4000000000000004</v>
      </c>
    </row>
    <row r="1954" spans="1:10" ht="48" customHeight="1">
      <c r="A1954" s="637" t="s">
        <v>710</v>
      </c>
      <c r="B1954" s="638" t="s">
        <v>1540</v>
      </c>
      <c r="C1954" s="637" t="s">
        <v>23</v>
      </c>
      <c r="D1954" s="637" t="s">
        <v>1541</v>
      </c>
      <c r="E1954" s="714" t="s">
        <v>755</v>
      </c>
      <c r="F1954" s="714"/>
      <c r="G1954" s="640" t="s">
        <v>714</v>
      </c>
      <c r="H1954" s="641">
        <v>1</v>
      </c>
      <c r="I1954" s="642">
        <v>31.75</v>
      </c>
      <c r="J1954" s="642">
        <v>31.75</v>
      </c>
    </row>
    <row r="1955" spans="1:10" ht="24" customHeight="1">
      <c r="A1955" s="637" t="s">
        <v>710</v>
      </c>
      <c r="B1955" s="638" t="s">
        <v>1522</v>
      </c>
      <c r="C1955" s="637" t="s">
        <v>23</v>
      </c>
      <c r="D1955" s="637" t="s">
        <v>1523</v>
      </c>
      <c r="E1955" s="714" t="s">
        <v>713</v>
      </c>
      <c r="F1955" s="714"/>
      <c r="G1955" s="640" t="s">
        <v>714</v>
      </c>
      <c r="H1955" s="641">
        <v>1</v>
      </c>
      <c r="I1955" s="642">
        <v>15.82</v>
      </c>
      <c r="J1955" s="642">
        <v>15.82</v>
      </c>
    </row>
    <row r="1956" spans="1:10" ht="25.5">
      <c r="A1956" s="643"/>
      <c r="B1956" s="643"/>
      <c r="C1956" s="643"/>
      <c r="D1956" s="643"/>
      <c r="E1956" s="643" t="s">
        <v>717</v>
      </c>
      <c r="F1956" s="644">
        <v>12.93</v>
      </c>
      <c r="G1956" s="643" t="s">
        <v>718</v>
      </c>
      <c r="H1956" s="644">
        <v>0</v>
      </c>
      <c r="I1956" s="643" t="s">
        <v>719</v>
      </c>
      <c r="J1956" s="644">
        <v>12.93</v>
      </c>
    </row>
    <row r="1957" spans="1:10" ht="15.75" thickBot="1">
      <c r="A1957" s="643"/>
      <c r="B1957" s="643"/>
      <c r="C1957" s="643"/>
      <c r="D1957" s="643"/>
      <c r="E1957" s="643" t="s">
        <v>720</v>
      </c>
      <c r="F1957" s="644">
        <v>40.409999999999997</v>
      </c>
      <c r="G1957" s="643"/>
      <c r="H1957" s="712" t="s">
        <v>721</v>
      </c>
      <c r="I1957" s="712"/>
      <c r="J1957" s="644">
        <v>176.18</v>
      </c>
    </row>
    <row r="1958" spans="1:10" ht="0.95" customHeight="1" thickTop="1">
      <c r="A1958" s="646"/>
      <c r="B1958" s="646"/>
      <c r="C1958" s="646"/>
      <c r="D1958" s="646"/>
      <c r="E1958" s="646"/>
      <c r="F1958" s="646"/>
      <c r="G1958" s="646"/>
      <c r="H1958" s="646"/>
      <c r="I1958" s="646"/>
      <c r="J1958" s="646"/>
    </row>
    <row r="1959" spans="1:10" ht="18" customHeight="1">
      <c r="A1959" s="628"/>
      <c r="B1959" s="629" t="s">
        <v>699</v>
      </c>
      <c r="C1959" s="628" t="s">
        <v>700</v>
      </c>
      <c r="D1959" s="628" t="s">
        <v>701</v>
      </c>
      <c r="E1959" s="713" t="s">
        <v>702</v>
      </c>
      <c r="F1959" s="713"/>
      <c r="G1959" s="630" t="s">
        <v>703</v>
      </c>
      <c r="H1959" s="629" t="s">
        <v>704</v>
      </c>
      <c r="I1959" s="629" t="s">
        <v>705</v>
      </c>
      <c r="J1959" s="629" t="s">
        <v>77</v>
      </c>
    </row>
    <row r="1960" spans="1:10" ht="48" customHeight="1">
      <c r="A1960" s="631" t="s">
        <v>706</v>
      </c>
      <c r="B1960" s="632" t="s">
        <v>1540</v>
      </c>
      <c r="C1960" s="631" t="s">
        <v>23</v>
      </c>
      <c r="D1960" s="631" t="s">
        <v>1541</v>
      </c>
      <c r="E1960" s="710" t="s">
        <v>755</v>
      </c>
      <c r="F1960" s="710"/>
      <c r="G1960" s="634" t="s">
        <v>714</v>
      </c>
      <c r="H1960" s="635">
        <v>1</v>
      </c>
      <c r="I1960" s="636">
        <v>31.75</v>
      </c>
      <c r="J1960" s="636">
        <v>31.75</v>
      </c>
    </row>
    <row r="1961" spans="1:10" ht="36" customHeight="1">
      <c r="A1961" s="647" t="s">
        <v>732</v>
      </c>
      <c r="B1961" s="648" t="s">
        <v>1546</v>
      </c>
      <c r="C1961" s="647" t="s">
        <v>23</v>
      </c>
      <c r="D1961" s="647" t="s">
        <v>1547</v>
      </c>
      <c r="E1961" s="711" t="s">
        <v>1084</v>
      </c>
      <c r="F1961" s="711"/>
      <c r="G1961" s="649" t="s">
        <v>265</v>
      </c>
      <c r="H1961" s="650">
        <v>5.3300000000000001E-5</v>
      </c>
      <c r="I1961" s="651">
        <v>595829.15</v>
      </c>
      <c r="J1961" s="651">
        <v>31.75</v>
      </c>
    </row>
    <row r="1962" spans="1:10" ht="25.5">
      <c r="A1962" s="643"/>
      <c r="B1962" s="643"/>
      <c r="C1962" s="643"/>
      <c r="D1962" s="643"/>
      <c r="E1962" s="643" t="s">
        <v>717</v>
      </c>
      <c r="F1962" s="644">
        <v>0</v>
      </c>
      <c r="G1962" s="643" t="s">
        <v>718</v>
      </c>
      <c r="H1962" s="644">
        <v>0</v>
      </c>
      <c r="I1962" s="643" t="s">
        <v>719</v>
      </c>
      <c r="J1962" s="644">
        <v>0</v>
      </c>
    </row>
    <row r="1963" spans="1:10" ht="15.75" thickBot="1">
      <c r="A1963" s="643"/>
      <c r="B1963" s="643"/>
      <c r="C1963" s="643"/>
      <c r="D1963" s="643"/>
      <c r="E1963" s="643" t="s">
        <v>720</v>
      </c>
      <c r="F1963" s="644">
        <v>9.4499999999999993</v>
      </c>
      <c r="G1963" s="643"/>
      <c r="H1963" s="712" t="s">
        <v>721</v>
      </c>
      <c r="I1963" s="712"/>
      <c r="J1963" s="644">
        <v>41.2</v>
      </c>
    </row>
    <row r="1964" spans="1:10" ht="0.95" customHeight="1" thickTop="1">
      <c r="A1964" s="646"/>
      <c r="B1964" s="646"/>
      <c r="C1964" s="646"/>
      <c r="D1964" s="646"/>
      <c r="E1964" s="646"/>
      <c r="F1964" s="646"/>
      <c r="G1964" s="646"/>
      <c r="H1964" s="646"/>
      <c r="I1964" s="646"/>
      <c r="J1964" s="646"/>
    </row>
    <row r="1965" spans="1:10" ht="18" customHeight="1">
      <c r="A1965" s="628"/>
      <c r="B1965" s="629" t="s">
        <v>699</v>
      </c>
      <c r="C1965" s="628" t="s">
        <v>700</v>
      </c>
      <c r="D1965" s="628" t="s">
        <v>701</v>
      </c>
      <c r="E1965" s="713" t="s">
        <v>702</v>
      </c>
      <c r="F1965" s="713"/>
      <c r="G1965" s="630" t="s">
        <v>703</v>
      </c>
      <c r="H1965" s="629" t="s">
        <v>704</v>
      </c>
      <c r="I1965" s="629" t="s">
        <v>705</v>
      </c>
      <c r="J1965" s="629" t="s">
        <v>77</v>
      </c>
    </row>
    <row r="1966" spans="1:10" ht="36" customHeight="1">
      <c r="A1966" s="631" t="s">
        <v>706</v>
      </c>
      <c r="B1966" s="632" t="s">
        <v>1538</v>
      </c>
      <c r="C1966" s="631" t="s">
        <v>23</v>
      </c>
      <c r="D1966" s="631" t="s">
        <v>1539</v>
      </c>
      <c r="E1966" s="710" t="s">
        <v>755</v>
      </c>
      <c r="F1966" s="710"/>
      <c r="G1966" s="634" t="s">
        <v>714</v>
      </c>
      <c r="H1966" s="635">
        <v>1</v>
      </c>
      <c r="I1966" s="636">
        <v>4.4000000000000004</v>
      </c>
      <c r="J1966" s="636">
        <v>4.4000000000000004</v>
      </c>
    </row>
    <row r="1967" spans="1:10" ht="36" customHeight="1">
      <c r="A1967" s="647" t="s">
        <v>732</v>
      </c>
      <c r="B1967" s="648" t="s">
        <v>1546</v>
      </c>
      <c r="C1967" s="647" t="s">
        <v>23</v>
      </c>
      <c r="D1967" s="647" t="s">
        <v>1547</v>
      </c>
      <c r="E1967" s="711" t="s">
        <v>1084</v>
      </c>
      <c r="F1967" s="711"/>
      <c r="G1967" s="649" t="s">
        <v>265</v>
      </c>
      <c r="H1967" s="650">
        <v>7.4000000000000003E-6</v>
      </c>
      <c r="I1967" s="651">
        <v>595829.15</v>
      </c>
      <c r="J1967" s="651">
        <v>4.4000000000000004</v>
      </c>
    </row>
    <row r="1968" spans="1:10" ht="25.5">
      <c r="A1968" s="643"/>
      <c r="B1968" s="643"/>
      <c r="C1968" s="643"/>
      <c r="D1968" s="643"/>
      <c r="E1968" s="643" t="s">
        <v>717</v>
      </c>
      <c r="F1968" s="644">
        <v>0</v>
      </c>
      <c r="G1968" s="643" t="s">
        <v>718</v>
      </c>
      <c r="H1968" s="644">
        <v>0</v>
      </c>
      <c r="I1968" s="643" t="s">
        <v>719</v>
      </c>
      <c r="J1968" s="644">
        <v>0</v>
      </c>
    </row>
    <row r="1969" spans="1:10" ht="15.75" thickBot="1">
      <c r="A1969" s="643"/>
      <c r="B1969" s="643"/>
      <c r="C1969" s="643"/>
      <c r="D1969" s="643"/>
      <c r="E1969" s="643" t="s">
        <v>720</v>
      </c>
      <c r="F1969" s="644">
        <v>1.3</v>
      </c>
      <c r="G1969" s="643"/>
      <c r="H1969" s="712" t="s">
        <v>721</v>
      </c>
      <c r="I1969" s="712"/>
      <c r="J1969" s="644">
        <v>5.7</v>
      </c>
    </row>
    <row r="1970" spans="1:10" ht="0.95" customHeight="1" thickTop="1">
      <c r="A1970" s="646"/>
      <c r="B1970" s="646"/>
      <c r="C1970" s="646"/>
      <c r="D1970" s="646"/>
      <c r="E1970" s="646"/>
      <c r="F1970" s="646"/>
      <c r="G1970" s="646"/>
      <c r="H1970" s="646"/>
      <c r="I1970" s="646"/>
      <c r="J1970" s="646"/>
    </row>
    <row r="1971" spans="1:10" ht="18" customHeight="1">
      <c r="A1971" s="628"/>
      <c r="B1971" s="629" t="s">
        <v>699</v>
      </c>
      <c r="C1971" s="628" t="s">
        <v>700</v>
      </c>
      <c r="D1971" s="628" t="s">
        <v>701</v>
      </c>
      <c r="E1971" s="713" t="s">
        <v>702</v>
      </c>
      <c r="F1971" s="713"/>
      <c r="G1971" s="630" t="s">
        <v>703</v>
      </c>
      <c r="H1971" s="629" t="s">
        <v>704</v>
      </c>
      <c r="I1971" s="629" t="s">
        <v>705</v>
      </c>
      <c r="J1971" s="629" t="s">
        <v>77</v>
      </c>
    </row>
    <row r="1972" spans="1:10" ht="48" customHeight="1">
      <c r="A1972" s="631" t="s">
        <v>706</v>
      </c>
      <c r="B1972" s="632" t="s">
        <v>1544</v>
      </c>
      <c r="C1972" s="631" t="s">
        <v>23</v>
      </c>
      <c r="D1972" s="631" t="s">
        <v>1545</v>
      </c>
      <c r="E1972" s="710" t="s">
        <v>755</v>
      </c>
      <c r="F1972" s="710"/>
      <c r="G1972" s="634" t="s">
        <v>714</v>
      </c>
      <c r="H1972" s="635">
        <v>1</v>
      </c>
      <c r="I1972" s="636">
        <v>39.74</v>
      </c>
      <c r="J1972" s="636">
        <v>39.74</v>
      </c>
    </row>
    <row r="1973" spans="1:10" ht="36" customHeight="1">
      <c r="A1973" s="647" t="s">
        <v>732</v>
      </c>
      <c r="B1973" s="648" t="s">
        <v>1546</v>
      </c>
      <c r="C1973" s="647" t="s">
        <v>23</v>
      </c>
      <c r="D1973" s="647" t="s">
        <v>1547</v>
      </c>
      <c r="E1973" s="711" t="s">
        <v>1084</v>
      </c>
      <c r="F1973" s="711"/>
      <c r="G1973" s="649" t="s">
        <v>265</v>
      </c>
      <c r="H1973" s="650">
        <v>6.6699999999999995E-5</v>
      </c>
      <c r="I1973" s="651">
        <v>595829.15</v>
      </c>
      <c r="J1973" s="651">
        <v>39.74</v>
      </c>
    </row>
    <row r="1974" spans="1:10" ht="25.5">
      <c r="A1974" s="643"/>
      <c r="B1974" s="643"/>
      <c r="C1974" s="643"/>
      <c r="D1974" s="643"/>
      <c r="E1974" s="643" t="s">
        <v>717</v>
      </c>
      <c r="F1974" s="644">
        <v>0</v>
      </c>
      <c r="G1974" s="643" t="s">
        <v>718</v>
      </c>
      <c r="H1974" s="644">
        <v>0</v>
      </c>
      <c r="I1974" s="643" t="s">
        <v>719</v>
      </c>
      <c r="J1974" s="644">
        <v>0</v>
      </c>
    </row>
    <row r="1975" spans="1:10" ht="15.75" thickBot="1">
      <c r="A1975" s="643"/>
      <c r="B1975" s="643"/>
      <c r="C1975" s="643"/>
      <c r="D1975" s="643"/>
      <c r="E1975" s="643" t="s">
        <v>720</v>
      </c>
      <c r="F1975" s="644">
        <v>11.83</v>
      </c>
      <c r="G1975" s="643"/>
      <c r="H1975" s="712" t="s">
        <v>721</v>
      </c>
      <c r="I1975" s="712"/>
      <c r="J1975" s="644">
        <v>51.57</v>
      </c>
    </row>
    <row r="1976" spans="1:10" ht="0.95" customHeight="1" thickTop="1">
      <c r="A1976" s="646"/>
      <c r="B1976" s="646"/>
      <c r="C1976" s="646"/>
      <c r="D1976" s="646"/>
      <c r="E1976" s="646"/>
      <c r="F1976" s="646"/>
      <c r="G1976" s="646"/>
      <c r="H1976" s="646"/>
      <c r="I1976" s="646"/>
      <c r="J1976" s="646"/>
    </row>
    <row r="1977" spans="1:10" ht="18" customHeight="1">
      <c r="A1977" s="628"/>
      <c r="B1977" s="629" t="s">
        <v>699</v>
      </c>
      <c r="C1977" s="628" t="s">
        <v>700</v>
      </c>
      <c r="D1977" s="628" t="s">
        <v>701</v>
      </c>
      <c r="E1977" s="713" t="s">
        <v>702</v>
      </c>
      <c r="F1977" s="713"/>
      <c r="G1977" s="630" t="s">
        <v>703</v>
      </c>
      <c r="H1977" s="629" t="s">
        <v>704</v>
      </c>
      <c r="I1977" s="629" t="s">
        <v>705</v>
      </c>
      <c r="J1977" s="629" t="s">
        <v>77</v>
      </c>
    </row>
    <row r="1978" spans="1:10" ht="48" customHeight="1">
      <c r="A1978" s="631" t="s">
        <v>706</v>
      </c>
      <c r="B1978" s="632" t="s">
        <v>1542</v>
      </c>
      <c r="C1978" s="631" t="s">
        <v>23</v>
      </c>
      <c r="D1978" s="631" t="s">
        <v>1543</v>
      </c>
      <c r="E1978" s="710" t="s">
        <v>755</v>
      </c>
      <c r="F1978" s="710"/>
      <c r="G1978" s="634" t="s">
        <v>714</v>
      </c>
      <c r="H1978" s="635">
        <v>1</v>
      </c>
      <c r="I1978" s="636">
        <v>44.06</v>
      </c>
      <c r="J1978" s="636">
        <v>44.06</v>
      </c>
    </row>
    <row r="1979" spans="1:10" ht="24" customHeight="1">
      <c r="A1979" s="647" t="s">
        <v>732</v>
      </c>
      <c r="B1979" s="648" t="s">
        <v>1226</v>
      </c>
      <c r="C1979" s="647" t="s">
        <v>23</v>
      </c>
      <c r="D1979" s="647" t="s">
        <v>1227</v>
      </c>
      <c r="E1979" s="711" t="s">
        <v>735</v>
      </c>
      <c r="F1979" s="711"/>
      <c r="G1979" s="649" t="s">
        <v>1030</v>
      </c>
      <c r="H1979" s="650">
        <v>10.67</v>
      </c>
      <c r="I1979" s="651">
        <v>4.13</v>
      </c>
      <c r="J1979" s="651">
        <v>44.06</v>
      </c>
    </row>
    <row r="1980" spans="1:10" ht="25.5">
      <c r="A1980" s="643"/>
      <c r="B1980" s="643"/>
      <c r="C1980" s="643"/>
      <c r="D1980" s="643"/>
      <c r="E1980" s="643" t="s">
        <v>717</v>
      </c>
      <c r="F1980" s="644">
        <v>0</v>
      </c>
      <c r="G1980" s="643" t="s">
        <v>718</v>
      </c>
      <c r="H1980" s="644">
        <v>0</v>
      </c>
      <c r="I1980" s="643" t="s">
        <v>719</v>
      </c>
      <c r="J1980" s="644">
        <v>0</v>
      </c>
    </row>
    <row r="1981" spans="1:10" ht="15.75" thickBot="1">
      <c r="A1981" s="643"/>
      <c r="B1981" s="643"/>
      <c r="C1981" s="643"/>
      <c r="D1981" s="643"/>
      <c r="E1981" s="643" t="s">
        <v>720</v>
      </c>
      <c r="F1981" s="644">
        <v>13.11</v>
      </c>
      <c r="G1981" s="643"/>
      <c r="H1981" s="712" t="s">
        <v>721</v>
      </c>
      <c r="I1981" s="712"/>
      <c r="J1981" s="644">
        <v>57.17</v>
      </c>
    </row>
    <row r="1982" spans="1:10" ht="0.95" customHeight="1" thickTop="1">
      <c r="A1982" s="646"/>
      <c r="B1982" s="646"/>
      <c r="C1982" s="646"/>
      <c r="D1982" s="646"/>
      <c r="E1982" s="646"/>
      <c r="F1982" s="646"/>
      <c r="G1982" s="646"/>
      <c r="H1982" s="646"/>
      <c r="I1982" s="646"/>
      <c r="J1982" s="646"/>
    </row>
    <row r="1983" spans="1:10" ht="18" customHeight="1">
      <c r="A1983" s="628"/>
      <c r="B1983" s="629" t="s">
        <v>699</v>
      </c>
      <c r="C1983" s="628" t="s">
        <v>700</v>
      </c>
      <c r="D1983" s="628" t="s">
        <v>701</v>
      </c>
      <c r="E1983" s="713" t="s">
        <v>702</v>
      </c>
      <c r="F1983" s="713"/>
      <c r="G1983" s="630" t="s">
        <v>703</v>
      </c>
      <c r="H1983" s="629" t="s">
        <v>704</v>
      </c>
      <c r="I1983" s="629" t="s">
        <v>705</v>
      </c>
      <c r="J1983" s="629" t="s">
        <v>77</v>
      </c>
    </row>
    <row r="1984" spans="1:10" ht="36" customHeight="1">
      <c r="A1984" s="631" t="s">
        <v>706</v>
      </c>
      <c r="B1984" s="632" t="s">
        <v>846</v>
      </c>
      <c r="C1984" s="631" t="s">
        <v>23</v>
      </c>
      <c r="D1984" s="631" t="s">
        <v>847</v>
      </c>
      <c r="E1984" s="710" t="s">
        <v>755</v>
      </c>
      <c r="F1984" s="710"/>
      <c r="G1984" s="634" t="s">
        <v>776</v>
      </c>
      <c r="H1984" s="635">
        <v>1</v>
      </c>
      <c r="I1984" s="636">
        <v>48.42</v>
      </c>
      <c r="J1984" s="636">
        <v>48.42</v>
      </c>
    </row>
    <row r="1985" spans="1:10" ht="48" customHeight="1">
      <c r="A1985" s="637" t="s">
        <v>710</v>
      </c>
      <c r="B1985" s="638" t="s">
        <v>1548</v>
      </c>
      <c r="C1985" s="637" t="s">
        <v>23</v>
      </c>
      <c r="D1985" s="637" t="s">
        <v>1549</v>
      </c>
      <c r="E1985" s="714" t="s">
        <v>755</v>
      </c>
      <c r="F1985" s="714"/>
      <c r="G1985" s="640" t="s">
        <v>714</v>
      </c>
      <c r="H1985" s="641">
        <v>1</v>
      </c>
      <c r="I1985" s="642">
        <v>28.63</v>
      </c>
      <c r="J1985" s="642">
        <v>28.63</v>
      </c>
    </row>
    <row r="1986" spans="1:10" ht="36" customHeight="1">
      <c r="A1986" s="637" t="s">
        <v>710</v>
      </c>
      <c r="B1986" s="638" t="s">
        <v>1550</v>
      </c>
      <c r="C1986" s="637" t="s">
        <v>23</v>
      </c>
      <c r="D1986" s="637" t="s">
        <v>1551</v>
      </c>
      <c r="E1986" s="714" t="s">
        <v>755</v>
      </c>
      <c r="F1986" s="714"/>
      <c r="G1986" s="640" t="s">
        <v>714</v>
      </c>
      <c r="H1986" s="641">
        <v>1</v>
      </c>
      <c r="I1986" s="642">
        <v>3.97</v>
      </c>
      <c r="J1986" s="642">
        <v>3.97</v>
      </c>
    </row>
    <row r="1987" spans="1:10" ht="24" customHeight="1">
      <c r="A1987" s="637" t="s">
        <v>710</v>
      </c>
      <c r="B1987" s="638" t="s">
        <v>1522</v>
      </c>
      <c r="C1987" s="637" t="s">
        <v>23</v>
      </c>
      <c r="D1987" s="637" t="s">
        <v>1523</v>
      </c>
      <c r="E1987" s="714" t="s">
        <v>713</v>
      </c>
      <c r="F1987" s="714"/>
      <c r="G1987" s="640" t="s">
        <v>714</v>
      </c>
      <c r="H1987" s="641">
        <v>1</v>
      </c>
      <c r="I1987" s="642">
        <v>15.82</v>
      </c>
      <c r="J1987" s="642">
        <v>15.82</v>
      </c>
    </row>
    <row r="1988" spans="1:10" ht="25.5">
      <c r="A1988" s="643"/>
      <c r="B1988" s="643"/>
      <c r="C1988" s="643"/>
      <c r="D1988" s="643"/>
      <c r="E1988" s="643" t="s">
        <v>717</v>
      </c>
      <c r="F1988" s="644">
        <v>12.93</v>
      </c>
      <c r="G1988" s="643" t="s">
        <v>718</v>
      </c>
      <c r="H1988" s="644">
        <v>0</v>
      </c>
      <c r="I1988" s="643" t="s">
        <v>719</v>
      </c>
      <c r="J1988" s="644">
        <v>12.93</v>
      </c>
    </row>
    <row r="1989" spans="1:10" ht="15.75" thickBot="1">
      <c r="A1989" s="643"/>
      <c r="B1989" s="643"/>
      <c r="C1989" s="643"/>
      <c r="D1989" s="643"/>
      <c r="E1989" s="643" t="s">
        <v>720</v>
      </c>
      <c r="F1989" s="644">
        <v>14.41</v>
      </c>
      <c r="G1989" s="643"/>
      <c r="H1989" s="712" t="s">
        <v>721</v>
      </c>
      <c r="I1989" s="712"/>
      <c r="J1989" s="644">
        <v>62.83</v>
      </c>
    </row>
    <row r="1990" spans="1:10" ht="0.95" customHeight="1" thickTop="1">
      <c r="A1990" s="646"/>
      <c r="B1990" s="646"/>
      <c r="C1990" s="646"/>
      <c r="D1990" s="646"/>
      <c r="E1990" s="646"/>
      <c r="F1990" s="646"/>
      <c r="G1990" s="646"/>
      <c r="H1990" s="646"/>
      <c r="I1990" s="646"/>
      <c r="J1990" s="646"/>
    </row>
    <row r="1991" spans="1:10" ht="18" customHeight="1">
      <c r="A1991" s="628"/>
      <c r="B1991" s="629" t="s">
        <v>699</v>
      </c>
      <c r="C1991" s="628" t="s">
        <v>700</v>
      </c>
      <c r="D1991" s="628" t="s">
        <v>701</v>
      </c>
      <c r="E1991" s="713" t="s">
        <v>702</v>
      </c>
      <c r="F1991" s="713"/>
      <c r="G1991" s="630" t="s">
        <v>703</v>
      </c>
      <c r="H1991" s="629" t="s">
        <v>704</v>
      </c>
      <c r="I1991" s="629" t="s">
        <v>705</v>
      </c>
      <c r="J1991" s="629" t="s">
        <v>77</v>
      </c>
    </row>
    <row r="1992" spans="1:10" ht="36" customHeight="1">
      <c r="A1992" s="631" t="s">
        <v>706</v>
      </c>
      <c r="B1992" s="632" t="s">
        <v>764</v>
      </c>
      <c r="C1992" s="631" t="s">
        <v>23</v>
      </c>
      <c r="D1992" s="631" t="s">
        <v>765</v>
      </c>
      <c r="E1992" s="710" t="s">
        <v>755</v>
      </c>
      <c r="F1992" s="710"/>
      <c r="G1992" s="634" t="s">
        <v>367</v>
      </c>
      <c r="H1992" s="635">
        <v>1</v>
      </c>
      <c r="I1992" s="636">
        <v>145.86000000000001</v>
      </c>
      <c r="J1992" s="636">
        <v>145.86000000000001</v>
      </c>
    </row>
    <row r="1993" spans="1:10" ht="48" customHeight="1">
      <c r="A1993" s="637" t="s">
        <v>710</v>
      </c>
      <c r="B1993" s="638" t="s">
        <v>1548</v>
      </c>
      <c r="C1993" s="637" t="s">
        <v>23</v>
      </c>
      <c r="D1993" s="637" t="s">
        <v>1549</v>
      </c>
      <c r="E1993" s="714" t="s">
        <v>755</v>
      </c>
      <c r="F1993" s="714"/>
      <c r="G1993" s="640" t="s">
        <v>714</v>
      </c>
      <c r="H1993" s="641">
        <v>1</v>
      </c>
      <c r="I1993" s="642">
        <v>28.63</v>
      </c>
      <c r="J1993" s="642">
        <v>28.63</v>
      </c>
    </row>
    <row r="1994" spans="1:10" ht="36" customHeight="1">
      <c r="A1994" s="637" t="s">
        <v>710</v>
      </c>
      <c r="B1994" s="638" t="s">
        <v>1550</v>
      </c>
      <c r="C1994" s="637" t="s">
        <v>23</v>
      </c>
      <c r="D1994" s="637" t="s">
        <v>1551</v>
      </c>
      <c r="E1994" s="714" t="s">
        <v>755</v>
      </c>
      <c r="F1994" s="714"/>
      <c r="G1994" s="640" t="s">
        <v>714</v>
      </c>
      <c r="H1994" s="641">
        <v>1</v>
      </c>
      <c r="I1994" s="642">
        <v>3.97</v>
      </c>
      <c r="J1994" s="642">
        <v>3.97</v>
      </c>
    </row>
    <row r="1995" spans="1:10" ht="36" customHeight="1">
      <c r="A1995" s="637" t="s">
        <v>710</v>
      </c>
      <c r="B1995" s="638" t="s">
        <v>1552</v>
      </c>
      <c r="C1995" s="637" t="s">
        <v>23</v>
      </c>
      <c r="D1995" s="637" t="s">
        <v>1553</v>
      </c>
      <c r="E1995" s="714" t="s">
        <v>755</v>
      </c>
      <c r="F1995" s="714"/>
      <c r="G1995" s="640" t="s">
        <v>714</v>
      </c>
      <c r="H1995" s="641">
        <v>1</v>
      </c>
      <c r="I1995" s="642">
        <v>35.83</v>
      </c>
      <c r="J1995" s="642">
        <v>35.83</v>
      </c>
    </row>
    <row r="1996" spans="1:10" ht="48" customHeight="1">
      <c r="A1996" s="637" t="s">
        <v>710</v>
      </c>
      <c r="B1996" s="638" t="s">
        <v>1554</v>
      </c>
      <c r="C1996" s="637" t="s">
        <v>23</v>
      </c>
      <c r="D1996" s="637" t="s">
        <v>1555</v>
      </c>
      <c r="E1996" s="714" t="s">
        <v>755</v>
      </c>
      <c r="F1996" s="714"/>
      <c r="G1996" s="640" t="s">
        <v>714</v>
      </c>
      <c r="H1996" s="641">
        <v>1</v>
      </c>
      <c r="I1996" s="642">
        <v>61.61</v>
      </c>
      <c r="J1996" s="642">
        <v>61.61</v>
      </c>
    </row>
    <row r="1997" spans="1:10" ht="24" customHeight="1">
      <c r="A1997" s="637" t="s">
        <v>710</v>
      </c>
      <c r="B1997" s="638" t="s">
        <v>1522</v>
      </c>
      <c r="C1997" s="637" t="s">
        <v>23</v>
      </c>
      <c r="D1997" s="637" t="s">
        <v>1523</v>
      </c>
      <c r="E1997" s="714" t="s">
        <v>713</v>
      </c>
      <c r="F1997" s="714"/>
      <c r="G1997" s="640" t="s">
        <v>714</v>
      </c>
      <c r="H1997" s="641">
        <v>1</v>
      </c>
      <c r="I1997" s="642">
        <v>15.82</v>
      </c>
      <c r="J1997" s="642">
        <v>15.82</v>
      </c>
    </row>
    <row r="1998" spans="1:10" ht="25.5">
      <c r="A1998" s="643"/>
      <c r="B1998" s="643"/>
      <c r="C1998" s="643"/>
      <c r="D1998" s="643"/>
      <c r="E1998" s="643" t="s">
        <v>717</v>
      </c>
      <c r="F1998" s="644">
        <v>12.93</v>
      </c>
      <c r="G1998" s="643" t="s">
        <v>718</v>
      </c>
      <c r="H1998" s="644">
        <v>0</v>
      </c>
      <c r="I1998" s="643" t="s">
        <v>719</v>
      </c>
      <c r="J1998" s="644">
        <v>12.93</v>
      </c>
    </row>
    <row r="1999" spans="1:10" ht="15.75" thickBot="1">
      <c r="A1999" s="643"/>
      <c r="B1999" s="643"/>
      <c r="C1999" s="643"/>
      <c r="D1999" s="643"/>
      <c r="E1999" s="643" t="s">
        <v>720</v>
      </c>
      <c r="F1999" s="644">
        <v>43.42</v>
      </c>
      <c r="G1999" s="643"/>
      <c r="H1999" s="712" t="s">
        <v>721</v>
      </c>
      <c r="I1999" s="712"/>
      <c r="J1999" s="644">
        <v>189.28</v>
      </c>
    </row>
    <row r="2000" spans="1:10" ht="0.95" customHeight="1" thickTop="1">
      <c r="A2000" s="646"/>
      <c r="B2000" s="646"/>
      <c r="C2000" s="646"/>
      <c r="D2000" s="646"/>
      <c r="E2000" s="646"/>
      <c r="F2000" s="646"/>
      <c r="G2000" s="646"/>
      <c r="H2000" s="646"/>
      <c r="I2000" s="646"/>
      <c r="J2000" s="646"/>
    </row>
    <row r="2001" spans="1:10" ht="18" customHeight="1">
      <c r="A2001" s="628"/>
      <c r="B2001" s="629" t="s">
        <v>699</v>
      </c>
      <c r="C2001" s="628" t="s">
        <v>700</v>
      </c>
      <c r="D2001" s="628" t="s">
        <v>701</v>
      </c>
      <c r="E2001" s="713" t="s">
        <v>702</v>
      </c>
      <c r="F2001" s="713"/>
      <c r="G2001" s="630" t="s">
        <v>703</v>
      </c>
      <c r="H2001" s="629" t="s">
        <v>704</v>
      </c>
      <c r="I2001" s="629" t="s">
        <v>705</v>
      </c>
      <c r="J2001" s="629" t="s">
        <v>77</v>
      </c>
    </row>
    <row r="2002" spans="1:10" ht="48" customHeight="1">
      <c r="A2002" s="631" t="s">
        <v>706</v>
      </c>
      <c r="B2002" s="632" t="s">
        <v>1548</v>
      </c>
      <c r="C2002" s="631" t="s">
        <v>23</v>
      </c>
      <c r="D2002" s="631" t="s">
        <v>1549</v>
      </c>
      <c r="E2002" s="710" t="s">
        <v>755</v>
      </c>
      <c r="F2002" s="710"/>
      <c r="G2002" s="634" t="s">
        <v>714</v>
      </c>
      <c r="H2002" s="635">
        <v>1</v>
      </c>
      <c r="I2002" s="636">
        <v>28.63</v>
      </c>
      <c r="J2002" s="636">
        <v>28.63</v>
      </c>
    </row>
    <row r="2003" spans="1:10" ht="36" customHeight="1">
      <c r="A2003" s="647" t="s">
        <v>732</v>
      </c>
      <c r="B2003" s="648" t="s">
        <v>1556</v>
      </c>
      <c r="C2003" s="647" t="s">
        <v>23</v>
      </c>
      <c r="D2003" s="647" t="s">
        <v>1557</v>
      </c>
      <c r="E2003" s="711" t="s">
        <v>1084</v>
      </c>
      <c r="F2003" s="711"/>
      <c r="G2003" s="649" t="s">
        <v>265</v>
      </c>
      <c r="H2003" s="650">
        <v>5.3300000000000001E-5</v>
      </c>
      <c r="I2003" s="651">
        <v>537244.30000000005</v>
      </c>
      <c r="J2003" s="651">
        <v>28.63</v>
      </c>
    </row>
    <row r="2004" spans="1:10" ht="25.5">
      <c r="A2004" s="643"/>
      <c r="B2004" s="643"/>
      <c r="C2004" s="643"/>
      <c r="D2004" s="643"/>
      <c r="E2004" s="643" t="s">
        <v>717</v>
      </c>
      <c r="F2004" s="644">
        <v>0</v>
      </c>
      <c r="G2004" s="643" t="s">
        <v>718</v>
      </c>
      <c r="H2004" s="644">
        <v>0</v>
      </c>
      <c r="I2004" s="643" t="s">
        <v>719</v>
      </c>
      <c r="J2004" s="644">
        <v>0</v>
      </c>
    </row>
    <row r="2005" spans="1:10" ht="15.75" thickBot="1">
      <c r="A2005" s="643"/>
      <c r="B2005" s="643"/>
      <c r="C2005" s="643"/>
      <c r="D2005" s="643"/>
      <c r="E2005" s="643" t="s">
        <v>720</v>
      </c>
      <c r="F2005" s="644">
        <v>8.52</v>
      </c>
      <c r="G2005" s="643"/>
      <c r="H2005" s="712" t="s">
        <v>721</v>
      </c>
      <c r="I2005" s="712"/>
      <c r="J2005" s="644">
        <v>37.15</v>
      </c>
    </row>
    <row r="2006" spans="1:10" ht="0.95" customHeight="1" thickTop="1">
      <c r="A2006" s="646"/>
      <c r="B2006" s="646"/>
      <c r="C2006" s="646"/>
      <c r="D2006" s="646"/>
      <c r="E2006" s="646"/>
      <c r="F2006" s="646"/>
      <c r="G2006" s="646"/>
      <c r="H2006" s="646"/>
      <c r="I2006" s="646"/>
      <c r="J2006" s="646"/>
    </row>
    <row r="2007" spans="1:10" ht="18" customHeight="1">
      <c r="A2007" s="628"/>
      <c r="B2007" s="629" t="s">
        <v>699</v>
      </c>
      <c r="C2007" s="628" t="s">
        <v>700</v>
      </c>
      <c r="D2007" s="628" t="s">
        <v>701</v>
      </c>
      <c r="E2007" s="713" t="s">
        <v>702</v>
      </c>
      <c r="F2007" s="713"/>
      <c r="G2007" s="630" t="s">
        <v>703</v>
      </c>
      <c r="H2007" s="629" t="s">
        <v>704</v>
      </c>
      <c r="I2007" s="629" t="s">
        <v>705</v>
      </c>
      <c r="J2007" s="629" t="s">
        <v>77</v>
      </c>
    </row>
    <row r="2008" spans="1:10" ht="36" customHeight="1">
      <c r="A2008" s="631" t="s">
        <v>706</v>
      </c>
      <c r="B2008" s="632" t="s">
        <v>1550</v>
      </c>
      <c r="C2008" s="631" t="s">
        <v>23</v>
      </c>
      <c r="D2008" s="631" t="s">
        <v>1551</v>
      </c>
      <c r="E2008" s="710" t="s">
        <v>755</v>
      </c>
      <c r="F2008" s="710"/>
      <c r="G2008" s="634" t="s">
        <v>714</v>
      </c>
      <c r="H2008" s="635">
        <v>1</v>
      </c>
      <c r="I2008" s="636">
        <v>3.97</v>
      </c>
      <c r="J2008" s="636">
        <v>3.97</v>
      </c>
    </row>
    <row r="2009" spans="1:10" ht="36" customHeight="1">
      <c r="A2009" s="647" t="s">
        <v>732</v>
      </c>
      <c r="B2009" s="648" t="s">
        <v>1556</v>
      </c>
      <c r="C2009" s="647" t="s">
        <v>23</v>
      </c>
      <c r="D2009" s="647" t="s">
        <v>1557</v>
      </c>
      <c r="E2009" s="711" t="s">
        <v>1084</v>
      </c>
      <c r="F2009" s="711"/>
      <c r="G2009" s="649" t="s">
        <v>265</v>
      </c>
      <c r="H2009" s="650">
        <v>7.4000000000000003E-6</v>
      </c>
      <c r="I2009" s="651">
        <v>537244.30000000005</v>
      </c>
      <c r="J2009" s="651">
        <v>3.97</v>
      </c>
    </row>
    <row r="2010" spans="1:10" ht="25.5">
      <c r="A2010" s="643"/>
      <c r="B2010" s="643"/>
      <c r="C2010" s="643"/>
      <c r="D2010" s="643"/>
      <c r="E2010" s="643" t="s">
        <v>717</v>
      </c>
      <c r="F2010" s="644">
        <v>0</v>
      </c>
      <c r="G2010" s="643" t="s">
        <v>718</v>
      </c>
      <c r="H2010" s="644">
        <v>0</v>
      </c>
      <c r="I2010" s="643" t="s">
        <v>719</v>
      </c>
      <c r="J2010" s="644">
        <v>0</v>
      </c>
    </row>
    <row r="2011" spans="1:10" ht="15.75" thickBot="1">
      <c r="A2011" s="643"/>
      <c r="B2011" s="643"/>
      <c r="C2011" s="643"/>
      <c r="D2011" s="643"/>
      <c r="E2011" s="643" t="s">
        <v>720</v>
      </c>
      <c r="F2011" s="644">
        <v>1.18</v>
      </c>
      <c r="G2011" s="643"/>
      <c r="H2011" s="712" t="s">
        <v>721</v>
      </c>
      <c r="I2011" s="712"/>
      <c r="J2011" s="644">
        <v>5.15</v>
      </c>
    </row>
    <row r="2012" spans="1:10" ht="0.95" customHeight="1" thickTop="1">
      <c r="A2012" s="646"/>
      <c r="B2012" s="646"/>
      <c r="C2012" s="646"/>
      <c r="D2012" s="646"/>
      <c r="E2012" s="646"/>
      <c r="F2012" s="646"/>
      <c r="G2012" s="646"/>
      <c r="H2012" s="646"/>
      <c r="I2012" s="646"/>
      <c r="J2012" s="646"/>
    </row>
    <row r="2013" spans="1:10" ht="18" customHeight="1">
      <c r="A2013" s="628"/>
      <c r="B2013" s="629" t="s">
        <v>699</v>
      </c>
      <c r="C2013" s="628" t="s">
        <v>700</v>
      </c>
      <c r="D2013" s="628" t="s">
        <v>701</v>
      </c>
      <c r="E2013" s="713" t="s">
        <v>702</v>
      </c>
      <c r="F2013" s="713"/>
      <c r="G2013" s="630" t="s">
        <v>703</v>
      </c>
      <c r="H2013" s="629" t="s">
        <v>704</v>
      </c>
      <c r="I2013" s="629" t="s">
        <v>705</v>
      </c>
      <c r="J2013" s="629" t="s">
        <v>77</v>
      </c>
    </row>
    <row r="2014" spans="1:10" ht="36" customHeight="1">
      <c r="A2014" s="631" t="s">
        <v>706</v>
      </c>
      <c r="B2014" s="632" t="s">
        <v>1552</v>
      </c>
      <c r="C2014" s="631" t="s">
        <v>23</v>
      </c>
      <c r="D2014" s="631" t="s">
        <v>1553</v>
      </c>
      <c r="E2014" s="710" t="s">
        <v>755</v>
      </c>
      <c r="F2014" s="710"/>
      <c r="G2014" s="634" t="s">
        <v>714</v>
      </c>
      <c r="H2014" s="635">
        <v>1</v>
      </c>
      <c r="I2014" s="636">
        <v>35.83</v>
      </c>
      <c r="J2014" s="636">
        <v>35.83</v>
      </c>
    </row>
    <row r="2015" spans="1:10" ht="36" customHeight="1">
      <c r="A2015" s="647" t="s">
        <v>732</v>
      </c>
      <c r="B2015" s="648" t="s">
        <v>1556</v>
      </c>
      <c r="C2015" s="647" t="s">
        <v>23</v>
      </c>
      <c r="D2015" s="647" t="s">
        <v>1557</v>
      </c>
      <c r="E2015" s="711" t="s">
        <v>1084</v>
      </c>
      <c r="F2015" s="711"/>
      <c r="G2015" s="649" t="s">
        <v>265</v>
      </c>
      <c r="H2015" s="650">
        <v>6.6699999999999995E-5</v>
      </c>
      <c r="I2015" s="651">
        <v>537244.30000000005</v>
      </c>
      <c r="J2015" s="651">
        <v>35.83</v>
      </c>
    </row>
    <row r="2016" spans="1:10" ht="25.5">
      <c r="A2016" s="643"/>
      <c r="B2016" s="643"/>
      <c r="C2016" s="643"/>
      <c r="D2016" s="643"/>
      <c r="E2016" s="643" t="s">
        <v>717</v>
      </c>
      <c r="F2016" s="644">
        <v>0</v>
      </c>
      <c r="G2016" s="643" t="s">
        <v>718</v>
      </c>
      <c r="H2016" s="644">
        <v>0</v>
      </c>
      <c r="I2016" s="643" t="s">
        <v>719</v>
      </c>
      <c r="J2016" s="644">
        <v>0</v>
      </c>
    </row>
    <row r="2017" spans="1:10" ht="15.75" thickBot="1">
      <c r="A2017" s="643"/>
      <c r="B2017" s="643"/>
      <c r="C2017" s="643"/>
      <c r="D2017" s="643"/>
      <c r="E2017" s="643" t="s">
        <v>720</v>
      </c>
      <c r="F2017" s="644">
        <v>10.66</v>
      </c>
      <c r="G2017" s="643"/>
      <c r="H2017" s="712" t="s">
        <v>721</v>
      </c>
      <c r="I2017" s="712"/>
      <c r="J2017" s="644">
        <v>46.49</v>
      </c>
    </row>
    <row r="2018" spans="1:10" ht="0.95" customHeight="1" thickTop="1">
      <c r="A2018" s="646"/>
      <c r="B2018" s="646"/>
      <c r="C2018" s="646"/>
      <c r="D2018" s="646"/>
      <c r="E2018" s="646"/>
      <c r="F2018" s="646"/>
      <c r="G2018" s="646"/>
      <c r="H2018" s="646"/>
      <c r="I2018" s="646"/>
      <c r="J2018" s="646"/>
    </row>
    <row r="2019" spans="1:10" ht="18" customHeight="1">
      <c r="A2019" s="628"/>
      <c r="B2019" s="629" t="s">
        <v>699</v>
      </c>
      <c r="C2019" s="628" t="s">
        <v>700</v>
      </c>
      <c r="D2019" s="628" t="s">
        <v>701</v>
      </c>
      <c r="E2019" s="713" t="s">
        <v>702</v>
      </c>
      <c r="F2019" s="713"/>
      <c r="G2019" s="630" t="s">
        <v>703</v>
      </c>
      <c r="H2019" s="629" t="s">
        <v>704</v>
      </c>
      <c r="I2019" s="629" t="s">
        <v>705</v>
      </c>
      <c r="J2019" s="629" t="s">
        <v>77</v>
      </c>
    </row>
    <row r="2020" spans="1:10" ht="48" customHeight="1">
      <c r="A2020" s="631" t="s">
        <v>706</v>
      </c>
      <c r="B2020" s="632" t="s">
        <v>1554</v>
      </c>
      <c r="C2020" s="631" t="s">
        <v>23</v>
      </c>
      <c r="D2020" s="631" t="s">
        <v>1555</v>
      </c>
      <c r="E2020" s="710" t="s">
        <v>755</v>
      </c>
      <c r="F2020" s="710"/>
      <c r="G2020" s="634" t="s">
        <v>714</v>
      </c>
      <c r="H2020" s="635">
        <v>1</v>
      </c>
      <c r="I2020" s="636">
        <v>61.61</v>
      </c>
      <c r="J2020" s="636">
        <v>61.61</v>
      </c>
    </row>
    <row r="2021" spans="1:10" ht="24" customHeight="1">
      <c r="A2021" s="647" t="s">
        <v>732</v>
      </c>
      <c r="B2021" s="648" t="s">
        <v>1226</v>
      </c>
      <c r="C2021" s="647" t="s">
        <v>23</v>
      </c>
      <c r="D2021" s="647" t="s">
        <v>1227</v>
      </c>
      <c r="E2021" s="711" t="s">
        <v>735</v>
      </c>
      <c r="F2021" s="711"/>
      <c r="G2021" s="649" t="s">
        <v>1030</v>
      </c>
      <c r="H2021" s="650">
        <v>14.92</v>
      </c>
      <c r="I2021" s="651">
        <v>4.13</v>
      </c>
      <c r="J2021" s="651">
        <v>61.61</v>
      </c>
    </row>
    <row r="2022" spans="1:10" ht="25.5">
      <c r="A2022" s="643"/>
      <c r="B2022" s="643"/>
      <c r="C2022" s="643"/>
      <c r="D2022" s="643"/>
      <c r="E2022" s="643" t="s">
        <v>717</v>
      </c>
      <c r="F2022" s="644">
        <v>0</v>
      </c>
      <c r="G2022" s="643" t="s">
        <v>718</v>
      </c>
      <c r="H2022" s="644">
        <v>0</v>
      </c>
      <c r="I2022" s="643" t="s">
        <v>719</v>
      </c>
      <c r="J2022" s="644">
        <v>0</v>
      </c>
    </row>
    <row r="2023" spans="1:10" ht="15.75" thickBot="1">
      <c r="A2023" s="643"/>
      <c r="B2023" s="643"/>
      <c r="C2023" s="643"/>
      <c r="D2023" s="643"/>
      <c r="E2023" s="643" t="s">
        <v>720</v>
      </c>
      <c r="F2023" s="644">
        <v>18.34</v>
      </c>
      <c r="G2023" s="643"/>
      <c r="H2023" s="712" t="s">
        <v>721</v>
      </c>
      <c r="I2023" s="712"/>
      <c r="J2023" s="644">
        <v>79.95</v>
      </c>
    </row>
    <row r="2024" spans="1:10" ht="0.95" customHeight="1" thickTop="1">
      <c r="A2024" s="646"/>
      <c r="B2024" s="646"/>
      <c r="C2024" s="646"/>
      <c r="D2024" s="646"/>
      <c r="E2024" s="646"/>
      <c r="F2024" s="646"/>
      <c r="G2024" s="646"/>
      <c r="H2024" s="646"/>
      <c r="I2024" s="646"/>
      <c r="J2024" s="646"/>
    </row>
    <row r="2025" spans="1:10" ht="18" customHeight="1">
      <c r="A2025" s="628"/>
      <c r="B2025" s="629" t="s">
        <v>699</v>
      </c>
      <c r="C2025" s="628" t="s">
        <v>700</v>
      </c>
      <c r="D2025" s="628" t="s">
        <v>701</v>
      </c>
      <c r="E2025" s="713" t="s">
        <v>702</v>
      </c>
      <c r="F2025" s="713"/>
      <c r="G2025" s="630" t="s">
        <v>703</v>
      </c>
      <c r="H2025" s="629" t="s">
        <v>704</v>
      </c>
      <c r="I2025" s="629" t="s">
        <v>705</v>
      </c>
      <c r="J2025" s="629" t="s">
        <v>77</v>
      </c>
    </row>
    <row r="2026" spans="1:10" ht="48" customHeight="1">
      <c r="A2026" s="631" t="s">
        <v>706</v>
      </c>
      <c r="B2026" s="632" t="s">
        <v>897</v>
      </c>
      <c r="C2026" s="631" t="s">
        <v>23</v>
      </c>
      <c r="D2026" s="631" t="s">
        <v>898</v>
      </c>
      <c r="E2026" s="710" t="s">
        <v>755</v>
      </c>
      <c r="F2026" s="710"/>
      <c r="G2026" s="634" t="s">
        <v>776</v>
      </c>
      <c r="H2026" s="635">
        <v>1</v>
      </c>
      <c r="I2026" s="636">
        <v>37.61</v>
      </c>
      <c r="J2026" s="636">
        <v>37.61</v>
      </c>
    </row>
    <row r="2027" spans="1:10" ht="48" customHeight="1">
      <c r="A2027" s="637" t="s">
        <v>710</v>
      </c>
      <c r="B2027" s="638" t="s">
        <v>1558</v>
      </c>
      <c r="C2027" s="637" t="s">
        <v>23</v>
      </c>
      <c r="D2027" s="637" t="s">
        <v>1559</v>
      </c>
      <c r="E2027" s="714" t="s">
        <v>755</v>
      </c>
      <c r="F2027" s="714"/>
      <c r="G2027" s="640" t="s">
        <v>714</v>
      </c>
      <c r="H2027" s="641">
        <v>1</v>
      </c>
      <c r="I2027" s="642">
        <v>19.14</v>
      </c>
      <c r="J2027" s="642">
        <v>19.14</v>
      </c>
    </row>
    <row r="2028" spans="1:10" ht="48" customHeight="1">
      <c r="A2028" s="637" t="s">
        <v>710</v>
      </c>
      <c r="B2028" s="638" t="s">
        <v>1560</v>
      </c>
      <c r="C2028" s="637" t="s">
        <v>23</v>
      </c>
      <c r="D2028" s="637" t="s">
        <v>1561</v>
      </c>
      <c r="E2028" s="714" t="s">
        <v>755</v>
      </c>
      <c r="F2028" s="714"/>
      <c r="G2028" s="640" t="s">
        <v>714</v>
      </c>
      <c r="H2028" s="641">
        <v>1</v>
      </c>
      <c r="I2028" s="642">
        <v>2.65</v>
      </c>
      <c r="J2028" s="642">
        <v>2.65</v>
      </c>
    </row>
    <row r="2029" spans="1:10" ht="24" customHeight="1">
      <c r="A2029" s="637" t="s">
        <v>710</v>
      </c>
      <c r="B2029" s="638" t="s">
        <v>1522</v>
      </c>
      <c r="C2029" s="637" t="s">
        <v>23</v>
      </c>
      <c r="D2029" s="637" t="s">
        <v>1523</v>
      </c>
      <c r="E2029" s="714" t="s">
        <v>713</v>
      </c>
      <c r="F2029" s="714"/>
      <c r="G2029" s="640" t="s">
        <v>714</v>
      </c>
      <c r="H2029" s="641">
        <v>1</v>
      </c>
      <c r="I2029" s="642">
        <v>15.82</v>
      </c>
      <c r="J2029" s="642">
        <v>15.82</v>
      </c>
    </row>
    <row r="2030" spans="1:10" ht="25.5">
      <c r="A2030" s="643"/>
      <c r="B2030" s="643"/>
      <c r="C2030" s="643"/>
      <c r="D2030" s="643"/>
      <c r="E2030" s="643" t="s">
        <v>717</v>
      </c>
      <c r="F2030" s="644">
        <v>12.93</v>
      </c>
      <c r="G2030" s="643" t="s">
        <v>718</v>
      </c>
      <c r="H2030" s="644">
        <v>0</v>
      </c>
      <c r="I2030" s="643" t="s">
        <v>719</v>
      </c>
      <c r="J2030" s="644">
        <v>12.93</v>
      </c>
    </row>
    <row r="2031" spans="1:10" ht="15.75" thickBot="1">
      <c r="A2031" s="643"/>
      <c r="B2031" s="643"/>
      <c r="C2031" s="643"/>
      <c r="D2031" s="643"/>
      <c r="E2031" s="643" t="s">
        <v>720</v>
      </c>
      <c r="F2031" s="644">
        <v>11.19</v>
      </c>
      <c r="G2031" s="643"/>
      <c r="H2031" s="712" t="s">
        <v>721</v>
      </c>
      <c r="I2031" s="712"/>
      <c r="J2031" s="644">
        <v>48.8</v>
      </c>
    </row>
    <row r="2032" spans="1:10" ht="0.95" customHeight="1" thickTop="1">
      <c r="A2032" s="646"/>
      <c r="B2032" s="646"/>
      <c r="C2032" s="646"/>
      <c r="D2032" s="646"/>
      <c r="E2032" s="646"/>
      <c r="F2032" s="646"/>
      <c r="G2032" s="646"/>
      <c r="H2032" s="646"/>
      <c r="I2032" s="646"/>
      <c r="J2032" s="646"/>
    </row>
    <row r="2033" spans="1:10" ht="18" customHeight="1">
      <c r="A2033" s="628"/>
      <c r="B2033" s="629" t="s">
        <v>699</v>
      </c>
      <c r="C2033" s="628" t="s">
        <v>700</v>
      </c>
      <c r="D2033" s="628" t="s">
        <v>701</v>
      </c>
      <c r="E2033" s="713" t="s">
        <v>702</v>
      </c>
      <c r="F2033" s="713"/>
      <c r="G2033" s="630" t="s">
        <v>703</v>
      </c>
      <c r="H2033" s="629" t="s">
        <v>704</v>
      </c>
      <c r="I2033" s="629" t="s">
        <v>705</v>
      </c>
      <c r="J2033" s="629" t="s">
        <v>77</v>
      </c>
    </row>
    <row r="2034" spans="1:10" ht="48" customHeight="1">
      <c r="A2034" s="631" t="s">
        <v>706</v>
      </c>
      <c r="B2034" s="632" t="s">
        <v>893</v>
      </c>
      <c r="C2034" s="631" t="s">
        <v>23</v>
      </c>
      <c r="D2034" s="631" t="s">
        <v>894</v>
      </c>
      <c r="E2034" s="710" t="s">
        <v>755</v>
      </c>
      <c r="F2034" s="710"/>
      <c r="G2034" s="634" t="s">
        <v>367</v>
      </c>
      <c r="H2034" s="635">
        <v>1</v>
      </c>
      <c r="I2034" s="636">
        <v>101</v>
      </c>
      <c r="J2034" s="636">
        <v>101</v>
      </c>
    </row>
    <row r="2035" spans="1:10" ht="48" customHeight="1">
      <c r="A2035" s="637" t="s">
        <v>710</v>
      </c>
      <c r="B2035" s="638" t="s">
        <v>1562</v>
      </c>
      <c r="C2035" s="637" t="s">
        <v>23</v>
      </c>
      <c r="D2035" s="637" t="s">
        <v>1563</v>
      </c>
      <c r="E2035" s="714" t="s">
        <v>755</v>
      </c>
      <c r="F2035" s="714"/>
      <c r="G2035" s="640" t="s">
        <v>714</v>
      </c>
      <c r="H2035" s="641">
        <v>1</v>
      </c>
      <c r="I2035" s="642">
        <v>23.95</v>
      </c>
      <c r="J2035" s="642">
        <v>23.95</v>
      </c>
    </row>
    <row r="2036" spans="1:10" ht="48" customHeight="1">
      <c r="A2036" s="637" t="s">
        <v>710</v>
      </c>
      <c r="B2036" s="638" t="s">
        <v>1558</v>
      </c>
      <c r="C2036" s="637" t="s">
        <v>23</v>
      </c>
      <c r="D2036" s="637" t="s">
        <v>1559</v>
      </c>
      <c r="E2036" s="714" t="s">
        <v>755</v>
      </c>
      <c r="F2036" s="714"/>
      <c r="G2036" s="640" t="s">
        <v>714</v>
      </c>
      <c r="H2036" s="641">
        <v>1</v>
      </c>
      <c r="I2036" s="642">
        <v>19.14</v>
      </c>
      <c r="J2036" s="642">
        <v>19.14</v>
      </c>
    </row>
    <row r="2037" spans="1:10" ht="48" customHeight="1">
      <c r="A2037" s="637" t="s">
        <v>710</v>
      </c>
      <c r="B2037" s="638" t="s">
        <v>1564</v>
      </c>
      <c r="C2037" s="637" t="s">
        <v>23</v>
      </c>
      <c r="D2037" s="637" t="s">
        <v>1565</v>
      </c>
      <c r="E2037" s="714" t="s">
        <v>755</v>
      </c>
      <c r="F2037" s="714"/>
      <c r="G2037" s="640" t="s">
        <v>714</v>
      </c>
      <c r="H2037" s="641">
        <v>1</v>
      </c>
      <c r="I2037" s="642">
        <v>39.44</v>
      </c>
      <c r="J2037" s="642">
        <v>39.44</v>
      </c>
    </row>
    <row r="2038" spans="1:10" ht="48" customHeight="1">
      <c r="A2038" s="637" t="s">
        <v>710</v>
      </c>
      <c r="B2038" s="638" t="s">
        <v>1560</v>
      </c>
      <c r="C2038" s="637" t="s">
        <v>23</v>
      </c>
      <c r="D2038" s="637" t="s">
        <v>1561</v>
      </c>
      <c r="E2038" s="714" t="s">
        <v>755</v>
      </c>
      <c r="F2038" s="714"/>
      <c r="G2038" s="640" t="s">
        <v>714</v>
      </c>
      <c r="H2038" s="641">
        <v>1</v>
      </c>
      <c r="I2038" s="642">
        <v>2.65</v>
      </c>
      <c r="J2038" s="642">
        <v>2.65</v>
      </c>
    </row>
    <row r="2039" spans="1:10" ht="24" customHeight="1">
      <c r="A2039" s="637" t="s">
        <v>710</v>
      </c>
      <c r="B2039" s="638" t="s">
        <v>1522</v>
      </c>
      <c r="C2039" s="637" t="s">
        <v>23</v>
      </c>
      <c r="D2039" s="637" t="s">
        <v>1523</v>
      </c>
      <c r="E2039" s="714" t="s">
        <v>713</v>
      </c>
      <c r="F2039" s="714"/>
      <c r="G2039" s="640" t="s">
        <v>714</v>
      </c>
      <c r="H2039" s="641">
        <v>1</v>
      </c>
      <c r="I2039" s="642">
        <v>15.82</v>
      </c>
      <c r="J2039" s="642">
        <v>15.82</v>
      </c>
    </row>
    <row r="2040" spans="1:10" ht="25.5">
      <c r="A2040" s="643"/>
      <c r="B2040" s="643"/>
      <c r="C2040" s="643"/>
      <c r="D2040" s="643"/>
      <c r="E2040" s="643" t="s">
        <v>717</v>
      </c>
      <c r="F2040" s="644">
        <v>12.93</v>
      </c>
      <c r="G2040" s="643" t="s">
        <v>718</v>
      </c>
      <c r="H2040" s="644">
        <v>0</v>
      </c>
      <c r="I2040" s="643" t="s">
        <v>719</v>
      </c>
      <c r="J2040" s="644">
        <v>12.93</v>
      </c>
    </row>
    <row r="2041" spans="1:10" ht="15.75" thickBot="1">
      <c r="A2041" s="643"/>
      <c r="B2041" s="643"/>
      <c r="C2041" s="643"/>
      <c r="D2041" s="643"/>
      <c r="E2041" s="643" t="s">
        <v>720</v>
      </c>
      <c r="F2041" s="644">
        <v>30.06</v>
      </c>
      <c r="G2041" s="643"/>
      <c r="H2041" s="712" t="s">
        <v>721</v>
      </c>
      <c r="I2041" s="712"/>
      <c r="J2041" s="644">
        <v>131.06</v>
      </c>
    </row>
    <row r="2042" spans="1:10" ht="0.95" customHeight="1" thickTop="1">
      <c r="A2042" s="646"/>
      <c r="B2042" s="646"/>
      <c r="C2042" s="646"/>
      <c r="D2042" s="646"/>
      <c r="E2042" s="646"/>
      <c r="F2042" s="646"/>
      <c r="G2042" s="646"/>
      <c r="H2042" s="646"/>
      <c r="I2042" s="646"/>
      <c r="J2042" s="646"/>
    </row>
    <row r="2043" spans="1:10" ht="18" customHeight="1">
      <c r="A2043" s="628"/>
      <c r="B2043" s="629" t="s">
        <v>699</v>
      </c>
      <c r="C2043" s="628" t="s">
        <v>700</v>
      </c>
      <c r="D2043" s="628" t="s">
        <v>701</v>
      </c>
      <c r="E2043" s="713" t="s">
        <v>702</v>
      </c>
      <c r="F2043" s="713"/>
      <c r="G2043" s="630" t="s">
        <v>703</v>
      </c>
      <c r="H2043" s="629" t="s">
        <v>704</v>
      </c>
      <c r="I2043" s="629" t="s">
        <v>705</v>
      </c>
      <c r="J2043" s="629" t="s">
        <v>77</v>
      </c>
    </row>
    <row r="2044" spans="1:10" ht="48" customHeight="1">
      <c r="A2044" s="631" t="s">
        <v>706</v>
      </c>
      <c r="B2044" s="632" t="s">
        <v>1558</v>
      </c>
      <c r="C2044" s="631" t="s">
        <v>23</v>
      </c>
      <c r="D2044" s="631" t="s">
        <v>1559</v>
      </c>
      <c r="E2044" s="710" t="s">
        <v>755</v>
      </c>
      <c r="F2044" s="710"/>
      <c r="G2044" s="634" t="s">
        <v>714</v>
      </c>
      <c r="H2044" s="635">
        <v>1</v>
      </c>
      <c r="I2044" s="636">
        <v>19.14</v>
      </c>
      <c r="J2044" s="636">
        <v>19.14</v>
      </c>
    </row>
    <row r="2045" spans="1:10" ht="48" customHeight="1">
      <c r="A2045" s="647" t="s">
        <v>732</v>
      </c>
      <c r="B2045" s="648" t="s">
        <v>1566</v>
      </c>
      <c r="C2045" s="647" t="s">
        <v>23</v>
      </c>
      <c r="D2045" s="647" t="s">
        <v>1567</v>
      </c>
      <c r="E2045" s="711" t="s">
        <v>1084</v>
      </c>
      <c r="F2045" s="711"/>
      <c r="G2045" s="649" t="s">
        <v>265</v>
      </c>
      <c r="H2045" s="650">
        <v>5.3300000000000001E-5</v>
      </c>
      <c r="I2045" s="651">
        <v>359151.67</v>
      </c>
      <c r="J2045" s="651">
        <v>19.14</v>
      </c>
    </row>
    <row r="2046" spans="1:10" ht="25.5">
      <c r="A2046" s="643"/>
      <c r="B2046" s="643"/>
      <c r="C2046" s="643"/>
      <c r="D2046" s="643"/>
      <c r="E2046" s="643" t="s">
        <v>717</v>
      </c>
      <c r="F2046" s="644">
        <v>0</v>
      </c>
      <c r="G2046" s="643" t="s">
        <v>718</v>
      </c>
      <c r="H2046" s="644">
        <v>0</v>
      </c>
      <c r="I2046" s="643" t="s">
        <v>719</v>
      </c>
      <c r="J2046" s="644">
        <v>0</v>
      </c>
    </row>
    <row r="2047" spans="1:10" ht="15.75" thickBot="1">
      <c r="A2047" s="643"/>
      <c r="B2047" s="643"/>
      <c r="C2047" s="643"/>
      <c r="D2047" s="643"/>
      <c r="E2047" s="643" t="s">
        <v>720</v>
      </c>
      <c r="F2047" s="644">
        <v>5.69</v>
      </c>
      <c r="G2047" s="643"/>
      <c r="H2047" s="712" t="s">
        <v>721</v>
      </c>
      <c r="I2047" s="712"/>
      <c r="J2047" s="644">
        <v>24.83</v>
      </c>
    </row>
    <row r="2048" spans="1:10" ht="0.95" customHeight="1" thickTop="1">
      <c r="A2048" s="646"/>
      <c r="B2048" s="646"/>
      <c r="C2048" s="646"/>
      <c r="D2048" s="646"/>
      <c r="E2048" s="646"/>
      <c r="F2048" s="646"/>
      <c r="G2048" s="646"/>
      <c r="H2048" s="646"/>
      <c r="I2048" s="646"/>
      <c r="J2048" s="646"/>
    </row>
    <row r="2049" spans="1:10" ht="18" customHeight="1">
      <c r="A2049" s="628"/>
      <c r="B2049" s="629" t="s">
        <v>699</v>
      </c>
      <c r="C2049" s="628" t="s">
        <v>700</v>
      </c>
      <c r="D2049" s="628" t="s">
        <v>701</v>
      </c>
      <c r="E2049" s="713" t="s">
        <v>702</v>
      </c>
      <c r="F2049" s="713"/>
      <c r="G2049" s="630" t="s">
        <v>703</v>
      </c>
      <c r="H2049" s="629" t="s">
        <v>704</v>
      </c>
      <c r="I2049" s="629" t="s">
        <v>705</v>
      </c>
      <c r="J2049" s="629" t="s">
        <v>77</v>
      </c>
    </row>
    <row r="2050" spans="1:10" ht="48" customHeight="1">
      <c r="A2050" s="631" t="s">
        <v>706</v>
      </c>
      <c r="B2050" s="632" t="s">
        <v>1560</v>
      </c>
      <c r="C2050" s="631" t="s">
        <v>23</v>
      </c>
      <c r="D2050" s="631" t="s">
        <v>1561</v>
      </c>
      <c r="E2050" s="710" t="s">
        <v>755</v>
      </c>
      <c r="F2050" s="710"/>
      <c r="G2050" s="634" t="s">
        <v>714</v>
      </c>
      <c r="H2050" s="635">
        <v>1</v>
      </c>
      <c r="I2050" s="636">
        <v>2.65</v>
      </c>
      <c r="J2050" s="636">
        <v>2.65</v>
      </c>
    </row>
    <row r="2051" spans="1:10" ht="48" customHeight="1">
      <c r="A2051" s="647" t="s">
        <v>732</v>
      </c>
      <c r="B2051" s="648" t="s">
        <v>1566</v>
      </c>
      <c r="C2051" s="647" t="s">
        <v>23</v>
      </c>
      <c r="D2051" s="647" t="s">
        <v>1567</v>
      </c>
      <c r="E2051" s="711" t="s">
        <v>1084</v>
      </c>
      <c r="F2051" s="711"/>
      <c r="G2051" s="649" t="s">
        <v>265</v>
      </c>
      <c r="H2051" s="650">
        <v>7.4000000000000003E-6</v>
      </c>
      <c r="I2051" s="651">
        <v>359151.67</v>
      </c>
      <c r="J2051" s="651">
        <v>2.65</v>
      </c>
    </row>
    <row r="2052" spans="1:10" ht="25.5">
      <c r="A2052" s="643"/>
      <c r="B2052" s="643"/>
      <c r="C2052" s="643"/>
      <c r="D2052" s="643"/>
      <c r="E2052" s="643" t="s">
        <v>717</v>
      </c>
      <c r="F2052" s="644">
        <v>0</v>
      </c>
      <c r="G2052" s="643" t="s">
        <v>718</v>
      </c>
      <c r="H2052" s="644">
        <v>0</v>
      </c>
      <c r="I2052" s="643" t="s">
        <v>719</v>
      </c>
      <c r="J2052" s="644">
        <v>0</v>
      </c>
    </row>
    <row r="2053" spans="1:10" ht="15.75" thickBot="1">
      <c r="A2053" s="643"/>
      <c r="B2053" s="643"/>
      <c r="C2053" s="643"/>
      <c r="D2053" s="643"/>
      <c r="E2053" s="643" t="s">
        <v>720</v>
      </c>
      <c r="F2053" s="644">
        <v>0.78</v>
      </c>
      <c r="G2053" s="643"/>
      <c r="H2053" s="712" t="s">
        <v>721</v>
      </c>
      <c r="I2053" s="712"/>
      <c r="J2053" s="644">
        <v>3.43</v>
      </c>
    </row>
    <row r="2054" spans="1:10" ht="0.95" customHeight="1" thickTop="1">
      <c r="A2054" s="646"/>
      <c r="B2054" s="646"/>
      <c r="C2054" s="646"/>
      <c r="D2054" s="646"/>
      <c r="E2054" s="646"/>
      <c r="F2054" s="646"/>
      <c r="G2054" s="646"/>
      <c r="H2054" s="646"/>
      <c r="I2054" s="646"/>
      <c r="J2054" s="646"/>
    </row>
    <row r="2055" spans="1:10" ht="18" customHeight="1">
      <c r="A2055" s="628"/>
      <c r="B2055" s="629" t="s">
        <v>699</v>
      </c>
      <c r="C2055" s="628" t="s">
        <v>700</v>
      </c>
      <c r="D2055" s="628" t="s">
        <v>701</v>
      </c>
      <c r="E2055" s="713" t="s">
        <v>702</v>
      </c>
      <c r="F2055" s="713"/>
      <c r="G2055" s="630" t="s">
        <v>703</v>
      </c>
      <c r="H2055" s="629" t="s">
        <v>704</v>
      </c>
      <c r="I2055" s="629" t="s">
        <v>705</v>
      </c>
      <c r="J2055" s="629" t="s">
        <v>77</v>
      </c>
    </row>
    <row r="2056" spans="1:10" ht="48" customHeight="1">
      <c r="A2056" s="631" t="s">
        <v>706</v>
      </c>
      <c r="B2056" s="632" t="s">
        <v>1562</v>
      </c>
      <c r="C2056" s="631" t="s">
        <v>23</v>
      </c>
      <c r="D2056" s="631" t="s">
        <v>1563</v>
      </c>
      <c r="E2056" s="710" t="s">
        <v>755</v>
      </c>
      <c r="F2056" s="710"/>
      <c r="G2056" s="634" t="s">
        <v>714</v>
      </c>
      <c r="H2056" s="635">
        <v>1</v>
      </c>
      <c r="I2056" s="636">
        <v>23.95</v>
      </c>
      <c r="J2056" s="636">
        <v>23.95</v>
      </c>
    </row>
    <row r="2057" spans="1:10" ht="48" customHeight="1">
      <c r="A2057" s="647" t="s">
        <v>732</v>
      </c>
      <c r="B2057" s="648" t="s">
        <v>1566</v>
      </c>
      <c r="C2057" s="647" t="s">
        <v>23</v>
      </c>
      <c r="D2057" s="647" t="s">
        <v>1567</v>
      </c>
      <c r="E2057" s="711" t="s">
        <v>1084</v>
      </c>
      <c r="F2057" s="711"/>
      <c r="G2057" s="649" t="s">
        <v>265</v>
      </c>
      <c r="H2057" s="650">
        <v>6.6699999999999995E-5</v>
      </c>
      <c r="I2057" s="651">
        <v>359151.67</v>
      </c>
      <c r="J2057" s="651">
        <v>23.95</v>
      </c>
    </row>
    <row r="2058" spans="1:10" ht="25.5">
      <c r="A2058" s="643"/>
      <c r="B2058" s="643"/>
      <c r="C2058" s="643"/>
      <c r="D2058" s="643"/>
      <c r="E2058" s="643" t="s">
        <v>717</v>
      </c>
      <c r="F2058" s="644">
        <v>0</v>
      </c>
      <c r="G2058" s="643" t="s">
        <v>718</v>
      </c>
      <c r="H2058" s="644">
        <v>0</v>
      </c>
      <c r="I2058" s="643" t="s">
        <v>719</v>
      </c>
      <c r="J2058" s="644">
        <v>0</v>
      </c>
    </row>
    <row r="2059" spans="1:10" ht="15.75" thickBot="1">
      <c r="A2059" s="643"/>
      <c r="B2059" s="643"/>
      <c r="C2059" s="643"/>
      <c r="D2059" s="643"/>
      <c r="E2059" s="643" t="s">
        <v>720</v>
      </c>
      <c r="F2059" s="644">
        <v>7.12</v>
      </c>
      <c r="G2059" s="643"/>
      <c r="H2059" s="712" t="s">
        <v>721</v>
      </c>
      <c r="I2059" s="712"/>
      <c r="J2059" s="644">
        <v>31.07</v>
      </c>
    </row>
    <row r="2060" spans="1:10" ht="0.95" customHeight="1" thickTop="1">
      <c r="A2060" s="646"/>
      <c r="B2060" s="646"/>
      <c r="C2060" s="646"/>
      <c r="D2060" s="646"/>
      <c r="E2060" s="646"/>
      <c r="F2060" s="646"/>
      <c r="G2060" s="646"/>
      <c r="H2060" s="646"/>
      <c r="I2060" s="646"/>
      <c r="J2060" s="646"/>
    </row>
    <row r="2061" spans="1:10" ht="18" customHeight="1">
      <c r="A2061" s="628"/>
      <c r="B2061" s="629" t="s">
        <v>699</v>
      </c>
      <c r="C2061" s="628" t="s">
        <v>700</v>
      </c>
      <c r="D2061" s="628" t="s">
        <v>701</v>
      </c>
      <c r="E2061" s="713" t="s">
        <v>702</v>
      </c>
      <c r="F2061" s="713"/>
      <c r="G2061" s="630" t="s">
        <v>703</v>
      </c>
      <c r="H2061" s="629" t="s">
        <v>704</v>
      </c>
      <c r="I2061" s="629" t="s">
        <v>705</v>
      </c>
      <c r="J2061" s="629" t="s">
        <v>77</v>
      </c>
    </row>
    <row r="2062" spans="1:10" ht="48" customHeight="1">
      <c r="A2062" s="631" t="s">
        <v>706</v>
      </c>
      <c r="B2062" s="632" t="s">
        <v>1564</v>
      </c>
      <c r="C2062" s="631" t="s">
        <v>23</v>
      </c>
      <c r="D2062" s="631" t="s">
        <v>1565</v>
      </c>
      <c r="E2062" s="710" t="s">
        <v>755</v>
      </c>
      <c r="F2062" s="710"/>
      <c r="G2062" s="634" t="s">
        <v>714</v>
      </c>
      <c r="H2062" s="635">
        <v>1</v>
      </c>
      <c r="I2062" s="636">
        <v>39.44</v>
      </c>
      <c r="J2062" s="636">
        <v>39.44</v>
      </c>
    </row>
    <row r="2063" spans="1:10" ht="24" customHeight="1">
      <c r="A2063" s="647" t="s">
        <v>732</v>
      </c>
      <c r="B2063" s="648" t="s">
        <v>1226</v>
      </c>
      <c r="C2063" s="647" t="s">
        <v>23</v>
      </c>
      <c r="D2063" s="647" t="s">
        <v>1227</v>
      </c>
      <c r="E2063" s="711" t="s">
        <v>735</v>
      </c>
      <c r="F2063" s="711"/>
      <c r="G2063" s="649" t="s">
        <v>1030</v>
      </c>
      <c r="H2063" s="650">
        <v>9.5500000000000007</v>
      </c>
      <c r="I2063" s="651">
        <v>4.13</v>
      </c>
      <c r="J2063" s="651">
        <v>39.44</v>
      </c>
    </row>
    <row r="2064" spans="1:10" ht="25.5">
      <c r="A2064" s="643"/>
      <c r="B2064" s="643"/>
      <c r="C2064" s="643"/>
      <c r="D2064" s="643"/>
      <c r="E2064" s="643" t="s">
        <v>717</v>
      </c>
      <c r="F2064" s="644">
        <v>0</v>
      </c>
      <c r="G2064" s="643" t="s">
        <v>718</v>
      </c>
      <c r="H2064" s="644">
        <v>0</v>
      </c>
      <c r="I2064" s="643" t="s">
        <v>719</v>
      </c>
      <c r="J2064" s="644">
        <v>0</v>
      </c>
    </row>
    <row r="2065" spans="1:10" ht="15.75" thickBot="1">
      <c r="A2065" s="643"/>
      <c r="B2065" s="643"/>
      <c r="C2065" s="643"/>
      <c r="D2065" s="643"/>
      <c r="E2065" s="643" t="s">
        <v>720</v>
      </c>
      <c r="F2065" s="644">
        <v>11.74</v>
      </c>
      <c r="G2065" s="643"/>
      <c r="H2065" s="712" t="s">
        <v>721</v>
      </c>
      <c r="I2065" s="712"/>
      <c r="J2065" s="644">
        <v>51.18</v>
      </c>
    </row>
    <row r="2066" spans="1:10" ht="0.95" customHeight="1" thickTop="1">
      <c r="A2066" s="646"/>
      <c r="B2066" s="646"/>
      <c r="C2066" s="646"/>
      <c r="D2066" s="646"/>
      <c r="E2066" s="646"/>
      <c r="F2066" s="646"/>
      <c r="G2066" s="646"/>
      <c r="H2066" s="646"/>
      <c r="I2066" s="646"/>
      <c r="J2066" s="646"/>
    </row>
    <row r="2067" spans="1:10" ht="18" customHeight="1">
      <c r="A2067" s="628"/>
      <c r="B2067" s="629" t="s">
        <v>699</v>
      </c>
      <c r="C2067" s="628" t="s">
        <v>700</v>
      </c>
      <c r="D2067" s="628" t="s">
        <v>701</v>
      </c>
      <c r="E2067" s="713" t="s">
        <v>702</v>
      </c>
      <c r="F2067" s="713"/>
      <c r="G2067" s="630" t="s">
        <v>703</v>
      </c>
      <c r="H2067" s="629" t="s">
        <v>704</v>
      </c>
      <c r="I2067" s="629" t="s">
        <v>705</v>
      </c>
      <c r="J2067" s="629" t="s">
        <v>77</v>
      </c>
    </row>
    <row r="2068" spans="1:10" ht="48" customHeight="1">
      <c r="A2068" s="631" t="s">
        <v>706</v>
      </c>
      <c r="B2068" s="632" t="s">
        <v>797</v>
      </c>
      <c r="C2068" s="631" t="s">
        <v>23</v>
      </c>
      <c r="D2068" s="631" t="s">
        <v>798</v>
      </c>
      <c r="E2068" s="710" t="s">
        <v>755</v>
      </c>
      <c r="F2068" s="710"/>
      <c r="G2068" s="634" t="s">
        <v>776</v>
      </c>
      <c r="H2068" s="635">
        <v>1</v>
      </c>
      <c r="I2068" s="636">
        <v>38.479999999999997</v>
      </c>
      <c r="J2068" s="636">
        <v>38.479999999999997</v>
      </c>
    </row>
    <row r="2069" spans="1:10" ht="48" customHeight="1">
      <c r="A2069" s="637" t="s">
        <v>710</v>
      </c>
      <c r="B2069" s="638" t="s">
        <v>1568</v>
      </c>
      <c r="C2069" s="637" t="s">
        <v>23</v>
      </c>
      <c r="D2069" s="637" t="s">
        <v>1569</v>
      </c>
      <c r="E2069" s="714" t="s">
        <v>755</v>
      </c>
      <c r="F2069" s="714"/>
      <c r="G2069" s="640" t="s">
        <v>714</v>
      </c>
      <c r="H2069" s="641">
        <v>1</v>
      </c>
      <c r="I2069" s="642">
        <v>19.899999999999999</v>
      </c>
      <c r="J2069" s="642">
        <v>19.899999999999999</v>
      </c>
    </row>
    <row r="2070" spans="1:10" ht="48" customHeight="1">
      <c r="A2070" s="637" t="s">
        <v>710</v>
      </c>
      <c r="B2070" s="638" t="s">
        <v>1570</v>
      </c>
      <c r="C2070" s="637" t="s">
        <v>23</v>
      </c>
      <c r="D2070" s="637" t="s">
        <v>1571</v>
      </c>
      <c r="E2070" s="714" t="s">
        <v>755</v>
      </c>
      <c r="F2070" s="714"/>
      <c r="G2070" s="640" t="s">
        <v>714</v>
      </c>
      <c r="H2070" s="641">
        <v>1</v>
      </c>
      <c r="I2070" s="642">
        <v>2.76</v>
      </c>
      <c r="J2070" s="642">
        <v>2.76</v>
      </c>
    </row>
    <row r="2071" spans="1:10" ht="24" customHeight="1">
      <c r="A2071" s="637" t="s">
        <v>710</v>
      </c>
      <c r="B2071" s="638" t="s">
        <v>1522</v>
      </c>
      <c r="C2071" s="637" t="s">
        <v>23</v>
      </c>
      <c r="D2071" s="637" t="s">
        <v>1523</v>
      </c>
      <c r="E2071" s="714" t="s">
        <v>713</v>
      </c>
      <c r="F2071" s="714"/>
      <c r="G2071" s="640" t="s">
        <v>714</v>
      </c>
      <c r="H2071" s="641">
        <v>1</v>
      </c>
      <c r="I2071" s="642">
        <v>15.82</v>
      </c>
      <c r="J2071" s="642">
        <v>15.82</v>
      </c>
    </row>
    <row r="2072" spans="1:10" ht="25.5">
      <c r="A2072" s="643"/>
      <c r="B2072" s="643"/>
      <c r="C2072" s="643"/>
      <c r="D2072" s="643"/>
      <c r="E2072" s="643" t="s">
        <v>717</v>
      </c>
      <c r="F2072" s="644">
        <v>12.93</v>
      </c>
      <c r="G2072" s="643" t="s">
        <v>718</v>
      </c>
      <c r="H2072" s="644">
        <v>0</v>
      </c>
      <c r="I2072" s="643" t="s">
        <v>719</v>
      </c>
      <c r="J2072" s="644">
        <v>12.93</v>
      </c>
    </row>
    <row r="2073" spans="1:10" ht="15.75" thickBot="1">
      <c r="A2073" s="643"/>
      <c r="B2073" s="643"/>
      <c r="C2073" s="643"/>
      <c r="D2073" s="643"/>
      <c r="E2073" s="643" t="s">
        <v>720</v>
      </c>
      <c r="F2073" s="644">
        <v>11.45</v>
      </c>
      <c r="G2073" s="643"/>
      <c r="H2073" s="712" t="s">
        <v>721</v>
      </c>
      <c r="I2073" s="712"/>
      <c r="J2073" s="644">
        <v>49.93</v>
      </c>
    </row>
    <row r="2074" spans="1:10" ht="0.95" customHeight="1" thickTop="1">
      <c r="A2074" s="646"/>
      <c r="B2074" s="646"/>
      <c r="C2074" s="646"/>
      <c r="D2074" s="646"/>
      <c r="E2074" s="646"/>
      <c r="F2074" s="646"/>
      <c r="G2074" s="646"/>
      <c r="H2074" s="646"/>
      <c r="I2074" s="646"/>
      <c r="J2074" s="646"/>
    </row>
    <row r="2075" spans="1:10" ht="18" customHeight="1">
      <c r="A2075" s="628"/>
      <c r="B2075" s="629" t="s">
        <v>699</v>
      </c>
      <c r="C2075" s="628" t="s">
        <v>700</v>
      </c>
      <c r="D2075" s="628" t="s">
        <v>701</v>
      </c>
      <c r="E2075" s="713" t="s">
        <v>702</v>
      </c>
      <c r="F2075" s="713"/>
      <c r="G2075" s="630" t="s">
        <v>703</v>
      </c>
      <c r="H2075" s="629" t="s">
        <v>704</v>
      </c>
      <c r="I2075" s="629" t="s">
        <v>705</v>
      </c>
      <c r="J2075" s="629" t="s">
        <v>77</v>
      </c>
    </row>
    <row r="2076" spans="1:10" ht="48" customHeight="1">
      <c r="A2076" s="631" t="s">
        <v>706</v>
      </c>
      <c r="B2076" s="632" t="s">
        <v>787</v>
      </c>
      <c r="C2076" s="631" t="s">
        <v>23</v>
      </c>
      <c r="D2076" s="631" t="s">
        <v>788</v>
      </c>
      <c r="E2076" s="710" t="s">
        <v>755</v>
      </c>
      <c r="F2076" s="710"/>
      <c r="G2076" s="634" t="s">
        <v>367</v>
      </c>
      <c r="H2076" s="635">
        <v>1</v>
      </c>
      <c r="I2076" s="636">
        <v>134.46</v>
      </c>
      <c r="J2076" s="636">
        <v>134.46</v>
      </c>
    </row>
    <row r="2077" spans="1:10" ht="48" customHeight="1">
      <c r="A2077" s="637" t="s">
        <v>710</v>
      </c>
      <c r="B2077" s="638" t="s">
        <v>1572</v>
      </c>
      <c r="C2077" s="637" t="s">
        <v>23</v>
      </c>
      <c r="D2077" s="637" t="s">
        <v>1573</v>
      </c>
      <c r="E2077" s="714" t="s">
        <v>755</v>
      </c>
      <c r="F2077" s="714"/>
      <c r="G2077" s="640" t="s">
        <v>714</v>
      </c>
      <c r="H2077" s="641">
        <v>1</v>
      </c>
      <c r="I2077" s="642">
        <v>24.9</v>
      </c>
      <c r="J2077" s="642">
        <v>24.9</v>
      </c>
    </row>
    <row r="2078" spans="1:10" ht="48" customHeight="1">
      <c r="A2078" s="637" t="s">
        <v>710</v>
      </c>
      <c r="B2078" s="638" t="s">
        <v>1568</v>
      </c>
      <c r="C2078" s="637" t="s">
        <v>23</v>
      </c>
      <c r="D2078" s="637" t="s">
        <v>1569</v>
      </c>
      <c r="E2078" s="714" t="s">
        <v>755</v>
      </c>
      <c r="F2078" s="714"/>
      <c r="G2078" s="640" t="s">
        <v>714</v>
      </c>
      <c r="H2078" s="641">
        <v>1</v>
      </c>
      <c r="I2078" s="642">
        <v>19.899999999999999</v>
      </c>
      <c r="J2078" s="642">
        <v>19.899999999999999</v>
      </c>
    </row>
    <row r="2079" spans="1:10" ht="48" customHeight="1">
      <c r="A2079" s="637" t="s">
        <v>710</v>
      </c>
      <c r="B2079" s="638" t="s">
        <v>1570</v>
      </c>
      <c r="C2079" s="637" t="s">
        <v>23</v>
      </c>
      <c r="D2079" s="637" t="s">
        <v>1571</v>
      </c>
      <c r="E2079" s="714" t="s">
        <v>755</v>
      </c>
      <c r="F2079" s="714"/>
      <c r="G2079" s="640" t="s">
        <v>714</v>
      </c>
      <c r="H2079" s="641">
        <v>1</v>
      </c>
      <c r="I2079" s="642">
        <v>2.76</v>
      </c>
      <c r="J2079" s="642">
        <v>2.76</v>
      </c>
    </row>
    <row r="2080" spans="1:10" ht="48" customHeight="1">
      <c r="A2080" s="637" t="s">
        <v>710</v>
      </c>
      <c r="B2080" s="638" t="s">
        <v>1574</v>
      </c>
      <c r="C2080" s="637" t="s">
        <v>23</v>
      </c>
      <c r="D2080" s="637" t="s">
        <v>1575</v>
      </c>
      <c r="E2080" s="714" t="s">
        <v>755</v>
      </c>
      <c r="F2080" s="714"/>
      <c r="G2080" s="640" t="s">
        <v>714</v>
      </c>
      <c r="H2080" s="641">
        <v>1</v>
      </c>
      <c r="I2080" s="642">
        <v>39.44</v>
      </c>
      <c r="J2080" s="642">
        <v>39.44</v>
      </c>
    </row>
    <row r="2081" spans="1:10" ht="24" customHeight="1">
      <c r="A2081" s="637" t="s">
        <v>710</v>
      </c>
      <c r="B2081" s="638" t="s">
        <v>1522</v>
      </c>
      <c r="C2081" s="637" t="s">
        <v>23</v>
      </c>
      <c r="D2081" s="637" t="s">
        <v>1523</v>
      </c>
      <c r="E2081" s="714" t="s">
        <v>713</v>
      </c>
      <c r="F2081" s="714"/>
      <c r="G2081" s="640" t="s">
        <v>714</v>
      </c>
      <c r="H2081" s="641">
        <v>3</v>
      </c>
      <c r="I2081" s="642">
        <v>15.82</v>
      </c>
      <c r="J2081" s="642">
        <v>47.46</v>
      </c>
    </row>
    <row r="2082" spans="1:10" ht="25.5">
      <c r="A2082" s="643"/>
      <c r="B2082" s="643"/>
      <c r="C2082" s="643"/>
      <c r="D2082" s="643"/>
      <c r="E2082" s="643" t="s">
        <v>717</v>
      </c>
      <c r="F2082" s="644">
        <v>38.79</v>
      </c>
      <c r="G2082" s="643" t="s">
        <v>718</v>
      </c>
      <c r="H2082" s="644">
        <v>0</v>
      </c>
      <c r="I2082" s="643" t="s">
        <v>719</v>
      </c>
      <c r="J2082" s="644">
        <v>38.79</v>
      </c>
    </row>
    <row r="2083" spans="1:10" ht="15.75" thickBot="1">
      <c r="A2083" s="643"/>
      <c r="B2083" s="643"/>
      <c r="C2083" s="643"/>
      <c r="D2083" s="643"/>
      <c r="E2083" s="643" t="s">
        <v>720</v>
      </c>
      <c r="F2083" s="644">
        <v>40.020000000000003</v>
      </c>
      <c r="G2083" s="643"/>
      <c r="H2083" s="712" t="s">
        <v>721</v>
      </c>
      <c r="I2083" s="712"/>
      <c r="J2083" s="644">
        <v>174.48</v>
      </c>
    </row>
    <row r="2084" spans="1:10" ht="0.95" customHeight="1" thickTop="1">
      <c r="A2084" s="646"/>
      <c r="B2084" s="646"/>
      <c r="C2084" s="646"/>
      <c r="D2084" s="646"/>
      <c r="E2084" s="646"/>
      <c r="F2084" s="646"/>
      <c r="G2084" s="646"/>
      <c r="H2084" s="646"/>
      <c r="I2084" s="646"/>
      <c r="J2084" s="646"/>
    </row>
    <row r="2085" spans="1:10" ht="18" customHeight="1">
      <c r="A2085" s="628"/>
      <c r="B2085" s="629" t="s">
        <v>699</v>
      </c>
      <c r="C2085" s="628" t="s">
        <v>700</v>
      </c>
      <c r="D2085" s="628" t="s">
        <v>701</v>
      </c>
      <c r="E2085" s="713" t="s">
        <v>702</v>
      </c>
      <c r="F2085" s="713"/>
      <c r="G2085" s="630" t="s">
        <v>703</v>
      </c>
      <c r="H2085" s="629" t="s">
        <v>704</v>
      </c>
      <c r="I2085" s="629" t="s">
        <v>705</v>
      </c>
      <c r="J2085" s="629" t="s">
        <v>77</v>
      </c>
    </row>
    <row r="2086" spans="1:10" ht="48" customHeight="1">
      <c r="A2086" s="631" t="s">
        <v>706</v>
      </c>
      <c r="B2086" s="632" t="s">
        <v>1568</v>
      </c>
      <c r="C2086" s="631" t="s">
        <v>23</v>
      </c>
      <c r="D2086" s="631" t="s">
        <v>1569</v>
      </c>
      <c r="E2086" s="710" t="s">
        <v>755</v>
      </c>
      <c r="F2086" s="710"/>
      <c r="G2086" s="634" t="s">
        <v>714</v>
      </c>
      <c r="H2086" s="635">
        <v>1</v>
      </c>
      <c r="I2086" s="636">
        <v>19.899999999999999</v>
      </c>
      <c r="J2086" s="636">
        <v>19.899999999999999</v>
      </c>
    </row>
    <row r="2087" spans="1:10" ht="36" customHeight="1">
      <c r="A2087" s="647" t="s">
        <v>732</v>
      </c>
      <c r="B2087" s="648" t="s">
        <v>1576</v>
      </c>
      <c r="C2087" s="647" t="s">
        <v>23</v>
      </c>
      <c r="D2087" s="647" t="s">
        <v>1577</v>
      </c>
      <c r="E2087" s="711" t="s">
        <v>1084</v>
      </c>
      <c r="F2087" s="711"/>
      <c r="G2087" s="649" t="s">
        <v>265</v>
      </c>
      <c r="H2087" s="650">
        <v>5.3300000000000001E-5</v>
      </c>
      <c r="I2087" s="651">
        <v>373408.81</v>
      </c>
      <c r="J2087" s="651">
        <v>19.899999999999999</v>
      </c>
    </row>
    <row r="2088" spans="1:10" ht="25.5">
      <c r="A2088" s="643"/>
      <c r="B2088" s="643"/>
      <c r="C2088" s="643"/>
      <c r="D2088" s="643"/>
      <c r="E2088" s="643" t="s">
        <v>717</v>
      </c>
      <c r="F2088" s="644">
        <v>0</v>
      </c>
      <c r="G2088" s="643" t="s">
        <v>718</v>
      </c>
      <c r="H2088" s="644">
        <v>0</v>
      </c>
      <c r="I2088" s="643" t="s">
        <v>719</v>
      </c>
      <c r="J2088" s="644">
        <v>0</v>
      </c>
    </row>
    <row r="2089" spans="1:10" ht="15.75" thickBot="1">
      <c r="A2089" s="643"/>
      <c r="B2089" s="643"/>
      <c r="C2089" s="643"/>
      <c r="D2089" s="643"/>
      <c r="E2089" s="643" t="s">
        <v>720</v>
      </c>
      <c r="F2089" s="644">
        <v>5.92</v>
      </c>
      <c r="G2089" s="643"/>
      <c r="H2089" s="712" t="s">
        <v>721</v>
      </c>
      <c r="I2089" s="712"/>
      <c r="J2089" s="644">
        <v>25.82</v>
      </c>
    </row>
    <row r="2090" spans="1:10" ht="0.95" customHeight="1" thickTop="1">
      <c r="A2090" s="646"/>
      <c r="B2090" s="646"/>
      <c r="C2090" s="646"/>
      <c r="D2090" s="646"/>
      <c r="E2090" s="646"/>
      <c r="F2090" s="646"/>
      <c r="G2090" s="646"/>
      <c r="H2090" s="646"/>
      <c r="I2090" s="646"/>
      <c r="J2090" s="646"/>
    </row>
    <row r="2091" spans="1:10" ht="18" customHeight="1">
      <c r="A2091" s="628"/>
      <c r="B2091" s="629" t="s">
        <v>699</v>
      </c>
      <c r="C2091" s="628" t="s">
        <v>700</v>
      </c>
      <c r="D2091" s="628" t="s">
        <v>701</v>
      </c>
      <c r="E2091" s="713" t="s">
        <v>702</v>
      </c>
      <c r="F2091" s="713"/>
      <c r="G2091" s="630" t="s">
        <v>703</v>
      </c>
      <c r="H2091" s="629" t="s">
        <v>704</v>
      </c>
      <c r="I2091" s="629" t="s">
        <v>705</v>
      </c>
      <c r="J2091" s="629" t="s">
        <v>77</v>
      </c>
    </row>
    <row r="2092" spans="1:10" ht="48" customHeight="1">
      <c r="A2092" s="631" t="s">
        <v>706</v>
      </c>
      <c r="B2092" s="632" t="s">
        <v>1570</v>
      </c>
      <c r="C2092" s="631" t="s">
        <v>23</v>
      </c>
      <c r="D2092" s="631" t="s">
        <v>1571</v>
      </c>
      <c r="E2092" s="710" t="s">
        <v>755</v>
      </c>
      <c r="F2092" s="710"/>
      <c r="G2092" s="634" t="s">
        <v>714</v>
      </c>
      <c r="H2092" s="635">
        <v>1</v>
      </c>
      <c r="I2092" s="636">
        <v>2.76</v>
      </c>
      <c r="J2092" s="636">
        <v>2.76</v>
      </c>
    </row>
    <row r="2093" spans="1:10" ht="36" customHeight="1">
      <c r="A2093" s="647" t="s">
        <v>732</v>
      </c>
      <c r="B2093" s="648" t="s">
        <v>1576</v>
      </c>
      <c r="C2093" s="647" t="s">
        <v>23</v>
      </c>
      <c r="D2093" s="647" t="s">
        <v>1577</v>
      </c>
      <c r="E2093" s="711" t="s">
        <v>1084</v>
      </c>
      <c r="F2093" s="711"/>
      <c r="G2093" s="649" t="s">
        <v>265</v>
      </c>
      <c r="H2093" s="650">
        <v>7.4000000000000003E-6</v>
      </c>
      <c r="I2093" s="651">
        <v>373408.81</v>
      </c>
      <c r="J2093" s="651">
        <v>2.76</v>
      </c>
    </row>
    <row r="2094" spans="1:10" ht="25.5">
      <c r="A2094" s="643"/>
      <c r="B2094" s="643"/>
      <c r="C2094" s="643"/>
      <c r="D2094" s="643"/>
      <c r="E2094" s="643" t="s">
        <v>717</v>
      </c>
      <c r="F2094" s="644">
        <v>0</v>
      </c>
      <c r="G2094" s="643" t="s">
        <v>718</v>
      </c>
      <c r="H2094" s="644">
        <v>0</v>
      </c>
      <c r="I2094" s="643" t="s">
        <v>719</v>
      </c>
      <c r="J2094" s="644">
        <v>0</v>
      </c>
    </row>
    <row r="2095" spans="1:10" ht="15.75" thickBot="1">
      <c r="A2095" s="643"/>
      <c r="B2095" s="643"/>
      <c r="C2095" s="643"/>
      <c r="D2095" s="643"/>
      <c r="E2095" s="643" t="s">
        <v>720</v>
      </c>
      <c r="F2095" s="644">
        <v>0.82</v>
      </c>
      <c r="G2095" s="643"/>
      <c r="H2095" s="712" t="s">
        <v>721</v>
      </c>
      <c r="I2095" s="712"/>
      <c r="J2095" s="644">
        <v>3.58</v>
      </c>
    </row>
    <row r="2096" spans="1:10" ht="0.95" customHeight="1" thickTop="1">
      <c r="A2096" s="646"/>
      <c r="B2096" s="646"/>
      <c r="C2096" s="646"/>
      <c r="D2096" s="646"/>
      <c r="E2096" s="646"/>
      <c r="F2096" s="646"/>
      <c r="G2096" s="646"/>
      <c r="H2096" s="646"/>
      <c r="I2096" s="646"/>
      <c r="J2096" s="646"/>
    </row>
    <row r="2097" spans="1:10" ht="18" customHeight="1">
      <c r="A2097" s="628"/>
      <c r="B2097" s="629" t="s">
        <v>699</v>
      </c>
      <c r="C2097" s="628" t="s">
        <v>700</v>
      </c>
      <c r="D2097" s="628" t="s">
        <v>701</v>
      </c>
      <c r="E2097" s="713" t="s">
        <v>702</v>
      </c>
      <c r="F2097" s="713"/>
      <c r="G2097" s="630" t="s">
        <v>703</v>
      </c>
      <c r="H2097" s="629" t="s">
        <v>704</v>
      </c>
      <c r="I2097" s="629" t="s">
        <v>705</v>
      </c>
      <c r="J2097" s="629" t="s">
        <v>77</v>
      </c>
    </row>
    <row r="2098" spans="1:10" ht="48" customHeight="1">
      <c r="A2098" s="631" t="s">
        <v>706</v>
      </c>
      <c r="B2098" s="632" t="s">
        <v>1572</v>
      </c>
      <c r="C2098" s="631" t="s">
        <v>23</v>
      </c>
      <c r="D2098" s="631" t="s">
        <v>1573</v>
      </c>
      <c r="E2098" s="710" t="s">
        <v>755</v>
      </c>
      <c r="F2098" s="710"/>
      <c r="G2098" s="634" t="s">
        <v>714</v>
      </c>
      <c r="H2098" s="635">
        <v>1</v>
      </c>
      <c r="I2098" s="636">
        <v>24.9</v>
      </c>
      <c r="J2098" s="636">
        <v>24.9</v>
      </c>
    </row>
    <row r="2099" spans="1:10" ht="36" customHeight="1">
      <c r="A2099" s="647" t="s">
        <v>732</v>
      </c>
      <c r="B2099" s="648" t="s">
        <v>1576</v>
      </c>
      <c r="C2099" s="647" t="s">
        <v>23</v>
      </c>
      <c r="D2099" s="647" t="s">
        <v>1577</v>
      </c>
      <c r="E2099" s="711" t="s">
        <v>1084</v>
      </c>
      <c r="F2099" s="711"/>
      <c r="G2099" s="649" t="s">
        <v>265</v>
      </c>
      <c r="H2099" s="650">
        <v>6.6699999999999995E-5</v>
      </c>
      <c r="I2099" s="651">
        <v>373408.81</v>
      </c>
      <c r="J2099" s="651">
        <v>24.9</v>
      </c>
    </row>
    <row r="2100" spans="1:10" ht="25.5">
      <c r="A2100" s="643"/>
      <c r="B2100" s="643"/>
      <c r="C2100" s="643"/>
      <c r="D2100" s="643"/>
      <c r="E2100" s="643" t="s">
        <v>717</v>
      </c>
      <c r="F2100" s="644">
        <v>0</v>
      </c>
      <c r="G2100" s="643" t="s">
        <v>718</v>
      </c>
      <c r="H2100" s="644">
        <v>0</v>
      </c>
      <c r="I2100" s="643" t="s">
        <v>719</v>
      </c>
      <c r="J2100" s="644">
        <v>0</v>
      </c>
    </row>
    <row r="2101" spans="1:10" ht="15.75" thickBot="1">
      <c r="A2101" s="643"/>
      <c r="B2101" s="643"/>
      <c r="C2101" s="643"/>
      <c r="D2101" s="643"/>
      <c r="E2101" s="643" t="s">
        <v>720</v>
      </c>
      <c r="F2101" s="644">
        <v>7.41</v>
      </c>
      <c r="G2101" s="643"/>
      <c r="H2101" s="712" t="s">
        <v>721</v>
      </c>
      <c r="I2101" s="712"/>
      <c r="J2101" s="644">
        <v>32.31</v>
      </c>
    </row>
    <row r="2102" spans="1:10" ht="0.95" customHeight="1" thickTop="1">
      <c r="A2102" s="646"/>
      <c r="B2102" s="646"/>
      <c r="C2102" s="646"/>
      <c r="D2102" s="646"/>
      <c r="E2102" s="646"/>
      <c r="F2102" s="646"/>
      <c r="G2102" s="646"/>
      <c r="H2102" s="646"/>
      <c r="I2102" s="646"/>
      <c r="J2102" s="646"/>
    </row>
    <row r="2103" spans="1:10" ht="18" customHeight="1">
      <c r="A2103" s="628"/>
      <c r="B2103" s="629" t="s">
        <v>699</v>
      </c>
      <c r="C2103" s="628" t="s">
        <v>700</v>
      </c>
      <c r="D2103" s="628" t="s">
        <v>701</v>
      </c>
      <c r="E2103" s="713" t="s">
        <v>702</v>
      </c>
      <c r="F2103" s="713"/>
      <c r="G2103" s="630" t="s">
        <v>703</v>
      </c>
      <c r="H2103" s="629" t="s">
        <v>704</v>
      </c>
      <c r="I2103" s="629" t="s">
        <v>705</v>
      </c>
      <c r="J2103" s="629" t="s">
        <v>77</v>
      </c>
    </row>
    <row r="2104" spans="1:10" ht="48" customHeight="1">
      <c r="A2104" s="631" t="s">
        <v>706</v>
      </c>
      <c r="B2104" s="632" t="s">
        <v>1574</v>
      </c>
      <c r="C2104" s="631" t="s">
        <v>23</v>
      </c>
      <c r="D2104" s="631" t="s">
        <v>1575</v>
      </c>
      <c r="E2104" s="710" t="s">
        <v>755</v>
      </c>
      <c r="F2104" s="710"/>
      <c r="G2104" s="634" t="s">
        <v>714</v>
      </c>
      <c r="H2104" s="635">
        <v>1</v>
      </c>
      <c r="I2104" s="636">
        <v>39.44</v>
      </c>
      <c r="J2104" s="636">
        <v>39.44</v>
      </c>
    </row>
    <row r="2105" spans="1:10" ht="24" customHeight="1">
      <c r="A2105" s="647" t="s">
        <v>732</v>
      </c>
      <c r="B2105" s="648" t="s">
        <v>1226</v>
      </c>
      <c r="C2105" s="647" t="s">
        <v>23</v>
      </c>
      <c r="D2105" s="647" t="s">
        <v>1227</v>
      </c>
      <c r="E2105" s="711" t="s">
        <v>735</v>
      </c>
      <c r="F2105" s="711"/>
      <c r="G2105" s="649" t="s">
        <v>1030</v>
      </c>
      <c r="H2105" s="650">
        <v>9.5500000000000007</v>
      </c>
      <c r="I2105" s="651">
        <v>4.13</v>
      </c>
      <c r="J2105" s="651">
        <v>39.44</v>
      </c>
    </row>
    <row r="2106" spans="1:10" ht="25.5">
      <c r="A2106" s="643"/>
      <c r="B2106" s="643"/>
      <c r="C2106" s="643"/>
      <c r="D2106" s="643"/>
      <c r="E2106" s="643" t="s">
        <v>717</v>
      </c>
      <c r="F2106" s="644">
        <v>0</v>
      </c>
      <c r="G2106" s="643" t="s">
        <v>718</v>
      </c>
      <c r="H2106" s="644">
        <v>0</v>
      </c>
      <c r="I2106" s="643" t="s">
        <v>719</v>
      </c>
      <c r="J2106" s="644">
        <v>0</v>
      </c>
    </row>
    <row r="2107" spans="1:10" ht="15.75" thickBot="1">
      <c r="A2107" s="643"/>
      <c r="B2107" s="643"/>
      <c r="C2107" s="643"/>
      <c r="D2107" s="643"/>
      <c r="E2107" s="643" t="s">
        <v>720</v>
      </c>
      <c r="F2107" s="644">
        <v>11.74</v>
      </c>
      <c r="G2107" s="643"/>
      <c r="H2107" s="712" t="s">
        <v>721</v>
      </c>
      <c r="I2107" s="712"/>
      <c r="J2107" s="644">
        <v>51.18</v>
      </c>
    </row>
    <row r="2108" spans="1:10" ht="0.95" customHeight="1" thickTop="1">
      <c r="A2108" s="646"/>
      <c r="B2108" s="646"/>
      <c r="C2108" s="646"/>
      <c r="D2108" s="646"/>
      <c r="E2108" s="646"/>
      <c r="F2108" s="646"/>
      <c r="G2108" s="646"/>
      <c r="H2108" s="646"/>
      <c r="I2108" s="646"/>
      <c r="J2108" s="646"/>
    </row>
    <row r="2109" spans="1:10" ht="18" customHeight="1">
      <c r="A2109" s="628"/>
      <c r="B2109" s="629" t="s">
        <v>699</v>
      </c>
      <c r="C2109" s="628" t="s">
        <v>700</v>
      </c>
      <c r="D2109" s="628" t="s">
        <v>701</v>
      </c>
      <c r="E2109" s="713" t="s">
        <v>702</v>
      </c>
      <c r="F2109" s="713"/>
      <c r="G2109" s="630" t="s">
        <v>703</v>
      </c>
      <c r="H2109" s="629" t="s">
        <v>704</v>
      </c>
      <c r="I2109" s="629" t="s">
        <v>705</v>
      </c>
      <c r="J2109" s="629" t="s">
        <v>77</v>
      </c>
    </row>
    <row r="2110" spans="1:10" ht="24" customHeight="1">
      <c r="A2110" s="631" t="s">
        <v>706</v>
      </c>
      <c r="B2110" s="632" t="s">
        <v>933</v>
      </c>
      <c r="C2110" s="631" t="s">
        <v>23</v>
      </c>
      <c r="D2110" s="631" t="s">
        <v>934</v>
      </c>
      <c r="E2110" s="710" t="s">
        <v>713</v>
      </c>
      <c r="F2110" s="710"/>
      <c r="G2110" s="634" t="s">
        <v>714</v>
      </c>
      <c r="H2110" s="635">
        <v>1</v>
      </c>
      <c r="I2110" s="636">
        <v>17.5</v>
      </c>
      <c r="J2110" s="636">
        <v>17.5</v>
      </c>
    </row>
    <row r="2111" spans="1:10" ht="24" customHeight="1">
      <c r="A2111" s="637" t="s">
        <v>710</v>
      </c>
      <c r="B2111" s="638" t="s">
        <v>1394</v>
      </c>
      <c r="C2111" s="637" t="s">
        <v>23</v>
      </c>
      <c r="D2111" s="637" t="s">
        <v>1395</v>
      </c>
      <c r="E2111" s="714" t="s">
        <v>713</v>
      </c>
      <c r="F2111" s="714"/>
      <c r="G2111" s="640" t="s">
        <v>714</v>
      </c>
      <c r="H2111" s="641">
        <v>1</v>
      </c>
      <c r="I2111" s="642">
        <v>0.11</v>
      </c>
      <c r="J2111" s="642">
        <v>0.11</v>
      </c>
    </row>
    <row r="2112" spans="1:10" ht="24" customHeight="1">
      <c r="A2112" s="647" t="s">
        <v>732</v>
      </c>
      <c r="B2112" s="648" t="s">
        <v>1079</v>
      </c>
      <c r="C2112" s="647" t="s">
        <v>23</v>
      </c>
      <c r="D2112" s="647" t="s">
        <v>1080</v>
      </c>
      <c r="E2112" s="711" t="s">
        <v>1081</v>
      </c>
      <c r="F2112" s="711"/>
      <c r="G2112" s="649" t="s">
        <v>714</v>
      </c>
      <c r="H2112" s="650">
        <v>1</v>
      </c>
      <c r="I2112" s="651">
        <v>0.97</v>
      </c>
      <c r="J2112" s="651">
        <v>0.97</v>
      </c>
    </row>
    <row r="2113" spans="1:10" ht="24" customHeight="1">
      <c r="A2113" s="647" t="s">
        <v>732</v>
      </c>
      <c r="B2113" s="648" t="s">
        <v>1082</v>
      </c>
      <c r="C2113" s="647" t="s">
        <v>23</v>
      </c>
      <c r="D2113" s="647" t="s">
        <v>1083</v>
      </c>
      <c r="E2113" s="711" t="s">
        <v>1084</v>
      </c>
      <c r="F2113" s="711"/>
      <c r="G2113" s="649" t="s">
        <v>714</v>
      </c>
      <c r="H2113" s="650">
        <v>1</v>
      </c>
      <c r="I2113" s="651">
        <v>0.95</v>
      </c>
      <c r="J2113" s="651">
        <v>0.95</v>
      </c>
    </row>
    <row r="2114" spans="1:10" ht="24" customHeight="1">
      <c r="A2114" s="647" t="s">
        <v>732</v>
      </c>
      <c r="B2114" s="648" t="s">
        <v>1085</v>
      </c>
      <c r="C2114" s="647" t="s">
        <v>23</v>
      </c>
      <c r="D2114" s="647" t="s">
        <v>1086</v>
      </c>
      <c r="E2114" s="711" t="s">
        <v>1081</v>
      </c>
      <c r="F2114" s="711"/>
      <c r="G2114" s="649" t="s">
        <v>714</v>
      </c>
      <c r="H2114" s="650">
        <v>1</v>
      </c>
      <c r="I2114" s="651">
        <v>0.55000000000000004</v>
      </c>
      <c r="J2114" s="651">
        <v>0.55000000000000004</v>
      </c>
    </row>
    <row r="2115" spans="1:10" ht="24" customHeight="1">
      <c r="A2115" s="647" t="s">
        <v>732</v>
      </c>
      <c r="B2115" s="648" t="s">
        <v>1087</v>
      </c>
      <c r="C2115" s="647" t="s">
        <v>23</v>
      </c>
      <c r="D2115" s="647" t="s">
        <v>1088</v>
      </c>
      <c r="E2115" s="711" t="s">
        <v>1084</v>
      </c>
      <c r="F2115" s="711"/>
      <c r="G2115" s="649" t="s">
        <v>714</v>
      </c>
      <c r="H2115" s="650">
        <v>1</v>
      </c>
      <c r="I2115" s="651">
        <v>0.57999999999999996</v>
      </c>
      <c r="J2115" s="651">
        <v>0.57999999999999996</v>
      </c>
    </row>
    <row r="2116" spans="1:10" ht="24" customHeight="1">
      <c r="A2116" s="647" t="s">
        <v>732</v>
      </c>
      <c r="B2116" s="648" t="s">
        <v>1089</v>
      </c>
      <c r="C2116" s="647" t="s">
        <v>23</v>
      </c>
      <c r="D2116" s="647" t="s">
        <v>1090</v>
      </c>
      <c r="E2116" s="711" t="s">
        <v>1091</v>
      </c>
      <c r="F2116" s="711"/>
      <c r="G2116" s="649" t="s">
        <v>714</v>
      </c>
      <c r="H2116" s="650">
        <v>1</v>
      </c>
      <c r="I2116" s="651">
        <v>0.01</v>
      </c>
      <c r="J2116" s="651">
        <v>0.01</v>
      </c>
    </row>
    <row r="2117" spans="1:10" ht="24" customHeight="1">
      <c r="A2117" s="647" t="s">
        <v>732</v>
      </c>
      <c r="B2117" s="648" t="s">
        <v>1396</v>
      </c>
      <c r="C2117" s="647" t="s">
        <v>23</v>
      </c>
      <c r="D2117" s="647" t="s">
        <v>1397</v>
      </c>
      <c r="E2117" s="711" t="s">
        <v>1078</v>
      </c>
      <c r="F2117" s="711"/>
      <c r="G2117" s="649" t="s">
        <v>714</v>
      </c>
      <c r="H2117" s="650">
        <v>1</v>
      </c>
      <c r="I2117" s="651">
        <v>13.61</v>
      </c>
      <c r="J2117" s="651">
        <v>13.61</v>
      </c>
    </row>
    <row r="2118" spans="1:10" ht="24" customHeight="1">
      <c r="A2118" s="647" t="s">
        <v>732</v>
      </c>
      <c r="B2118" s="648" t="s">
        <v>1092</v>
      </c>
      <c r="C2118" s="647" t="s">
        <v>23</v>
      </c>
      <c r="D2118" s="647" t="s">
        <v>1093</v>
      </c>
      <c r="E2118" s="711" t="s">
        <v>1094</v>
      </c>
      <c r="F2118" s="711"/>
      <c r="G2118" s="649" t="s">
        <v>714</v>
      </c>
      <c r="H2118" s="650">
        <v>1</v>
      </c>
      <c r="I2118" s="651">
        <v>0.72</v>
      </c>
      <c r="J2118" s="651">
        <v>0.72</v>
      </c>
    </row>
    <row r="2119" spans="1:10" ht="25.5">
      <c r="A2119" s="643"/>
      <c r="B2119" s="643"/>
      <c r="C2119" s="643"/>
      <c r="D2119" s="643"/>
      <c r="E2119" s="643" t="s">
        <v>717</v>
      </c>
      <c r="F2119" s="644">
        <v>13.72</v>
      </c>
      <c r="G2119" s="643" t="s">
        <v>718</v>
      </c>
      <c r="H2119" s="644">
        <v>0</v>
      </c>
      <c r="I2119" s="643" t="s">
        <v>719</v>
      </c>
      <c r="J2119" s="644">
        <v>13.72</v>
      </c>
    </row>
    <row r="2120" spans="1:10" ht="15.75" thickBot="1">
      <c r="A2120" s="643"/>
      <c r="B2120" s="643"/>
      <c r="C2120" s="643"/>
      <c r="D2120" s="643"/>
      <c r="E2120" s="643" t="s">
        <v>720</v>
      </c>
      <c r="F2120" s="644">
        <v>5.2</v>
      </c>
      <c r="G2120" s="643"/>
      <c r="H2120" s="712" t="s">
        <v>721</v>
      </c>
      <c r="I2120" s="712"/>
      <c r="J2120" s="644">
        <v>22.7</v>
      </c>
    </row>
    <row r="2121" spans="1:10" ht="0.95" customHeight="1" thickTop="1">
      <c r="A2121" s="646"/>
      <c r="B2121" s="646"/>
      <c r="C2121" s="646"/>
      <c r="D2121" s="646"/>
      <c r="E2121" s="646"/>
      <c r="F2121" s="646"/>
      <c r="G2121" s="646"/>
      <c r="H2121" s="646"/>
      <c r="I2121" s="646"/>
      <c r="J2121" s="646"/>
    </row>
    <row r="2122" spans="1:10" ht="18" customHeight="1">
      <c r="A2122" s="628"/>
      <c r="B2122" s="629" t="s">
        <v>699</v>
      </c>
      <c r="C2122" s="628" t="s">
        <v>700</v>
      </c>
      <c r="D2122" s="628" t="s">
        <v>701</v>
      </c>
      <c r="E2122" s="713" t="s">
        <v>702</v>
      </c>
      <c r="F2122" s="713"/>
      <c r="G2122" s="630" t="s">
        <v>703</v>
      </c>
      <c r="H2122" s="629" t="s">
        <v>704</v>
      </c>
      <c r="I2122" s="629" t="s">
        <v>705</v>
      </c>
      <c r="J2122" s="629" t="s">
        <v>77</v>
      </c>
    </row>
    <row r="2123" spans="1:10" ht="24" customHeight="1">
      <c r="A2123" s="631" t="s">
        <v>706</v>
      </c>
      <c r="B2123" s="632" t="s">
        <v>727</v>
      </c>
      <c r="C2123" s="631" t="s">
        <v>23</v>
      </c>
      <c r="D2123" s="631" t="s">
        <v>728</v>
      </c>
      <c r="E2123" s="710" t="s">
        <v>713</v>
      </c>
      <c r="F2123" s="710"/>
      <c r="G2123" s="634" t="s">
        <v>714</v>
      </c>
      <c r="H2123" s="635">
        <v>1</v>
      </c>
      <c r="I2123" s="636">
        <v>13.94</v>
      </c>
      <c r="J2123" s="636">
        <v>13.94</v>
      </c>
    </row>
    <row r="2124" spans="1:10" ht="24" customHeight="1">
      <c r="A2124" s="637" t="s">
        <v>710</v>
      </c>
      <c r="B2124" s="638" t="s">
        <v>1398</v>
      </c>
      <c r="C2124" s="637" t="s">
        <v>23</v>
      </c>
      <c r="D2124" s="637" t="s">
        <v>1399</v>
      </c>
      <c r="E2124" s="714" t="s">
        <v>713</v>
      </c>
      <c r="F2124" s="714"/>
      <c r="G2124" s="640" t="s">
        <v>714</v>
      </c>
      <c r="H2124" s="641">
        <v>1</v>
      </c>
      <c r="I2124" s="642">
        <v>0.15</v>
      </c>
      <c r="J2124" s="642">
        <v>0.15</v>
      </c>
    </row>
    <row r="2125" spans="1:10" ht="24" customHeight="1">
      <c r="A2125" s="647" t="s">
        <v>732</v>
      </c>
      <c r="B2125" s="648" t="s">
        <v>1079</v>
      </c>
      <c r="C2125" s="647" t="s">
        <v>23</v>
      </c>
      <c r="D2125" s="647" t="s">
        <v>1080</v>
      </c>
      <c r="E2125" s="711" t="s">
        <v>1081</v>
      </c>
      <c r="F2125" s="711"/>
      <c r="G2125" s="649" t="s">
        <v>714</v>
      </c>
      <c r="H2125" s="650">
        <v>1</v>
      </c>
      <c r="I2125" s="651">
        <v>0.97</v>
      </c>
      <c r="J2125" s="651">
        <v>0.97</v>
      </c>
    </row>
    <row r="2126" spans="1:10" ht="24" customHeight="1">
      <c r="A2126" s="647" t="s">
        <v>732</v>
      </c>
      <c r="B2126" s="648" t="s">
        <v>1109</v>
      </c>
      <c r="C2126" s="647" t="s">
        <v>23</v>
      </c>
      <c r="D2126" s="647" t="s">
        <v>1110</v>
      </c>
      <c r="E2126" s="711" t="s">
        <v>1084</v>
      </c>
      <c r="F2126" s="711"/>
      <c r="G2126" s="649" t="s">
        <v>714</v>
      </c>
      <c r="H2126" s="650">
        <v>1</v>
      </c>
      <c r="I2126" s="651">
        <v>1.01</v>
      </c>
      <c r="J2126" s="651">
        <v>1.01</v>
      </c>
    </row>
    <row r="2127" spans="1:10" ht="24" customHeight="1">
      <c r="A2127" s="647" t="s">
        <v>732</v>
      </c>
      <c r="B2127" s="648" t="s">
        <v>1085</v>
      </c>
      <c r="C2127" s="647" t="s">
        <v>23</v>
      </c>
      <c r="D2127" s="647" t="s">
        <v>1086</v>
      </c>
      <c r="E2127" s="711" t="s">
        <v>1081</v>
      </c>
      <c r="F2127" s="711"/>
      <c r="G2127" s="649" t="s">
        <v>714</v>
      </c>
      <c r="H2127" s="650">
        <v>1</v>
      </c>
      <c r="I2127" s="651">
        <v>0.55000000000000004</v>
      </c>
      <c r="J2127" s="651">
        <v>0.55000000000000004</v>
      </c>
    </row>
    <row r="2128" spans="1:10" ht="24" customHeight="1">
      <c r="A2128" s="647" t="s">
        <v>732</v>
      </c>
      <c r="B2128" s="648" t="s">
        <v>1111</v>
      </c>
      <c r="C2128" s="647" t="s">
        <v>23</v>
      </c>
      <c r="D2128" s="647" t="s">
        <v>1112</v>
      </c>
      <c r="E2128" s="711" t="s">
        <v>1084</v>
      </c>
      <c r="F2128" s="711"/>
      <c r="G2128" s="649" t="s">
        <v>714</v>
      </c>
      <c r="H2128" s="650">
        <v>1</v>
      </c>
      <c r="I2128" s="651">
        <v>0.41</v>
      </c>
      <c r="J2128" s="651">
        <v>0.41</v>
      </c>
    </row>
    <row r="2129" spans="1:10" ht="24" customHeight="1">
      <c r="A2129" s="647" t="s">
        <v>732</v>
      </c>
      <c r="B2129" s="648" t="s">
        <v>1400</v>
      </c>
      <c r="C2129" s="647" t="s">
        <v>23</v>
      </c>
      <c r="D2129" s="647" t="s">
        <v>1401</v>
      </c>
      <c r="E2129" s="711" t="s">
        <v>1078</v>
      </c>
      <c r="F2129" s="711"/>
      <c r="G2129" s="649" t="s">
        <v>714</v>
      </c>
      <c r="H2129" s="650">
        <v>1</v>
      </c>
      <c r="I2129" s="651">
        <v>10.119999999999999</v>
      </c>
      <c r="J2129" s="651">
        <v>10.119999999999999</v>
      </c>
    </row>
    <row r="2130" spans="1:10" ht="24" customHeight="1">
      <c r="A2130" s="647" t="s">
        <v>732</v>
      </c>
      <c r="B2130" s="648" t="s">
        <v>1089</v>
      </c>
      <c r="C2130" s="647" t="s">
        <v>23</v>
      </c>
      <c r="D2130" s="647" t="s">
        <v>1090</v>
      </c>
      <c r="E2130" s="711" t="s">
        <v>1091</v>
      </c>
      <c r="F2130" s="711"/>
      <c r="G2130" s="649" t="s">
        <v>714</v>
      </c>
      <c r="H2130" s="650">
        <v>1</v>
      </c>
      <c r="I2130" s="651">
        <v>0.01</v>
      </c>
      <c r="J2130" s="651">
        <v>0.01</v>
      </c>
    </row>
    <row r="2131" spans="1:10" ht="24" customHeight="1">
      <c r="A2131" s="647" t="s">
        <v>732</v>
      </c>
      <c r="B2131" s="648" t="s">
        <v>1092</v>
      </c>
      <c r="C2131" s="647" t="s">
        <v>23</v>
      </c>
      <c r="D2131" s="647" t="s">
        <v>1093</v>
      </c>
      <c r="E2131" s="711" t="s">
        <v>1094</v>
      </c>
      <c r="F2131" s="711"/>
      <c r="G2131" s="649" t="s">
        <v>714</v>
      </c>
      <c r="H2131" s="650">
        <v>1</v>
      </c>
      <c r="I2131" s="651">
        <v>0.72</v>
      </c>
      <c r="J2131" s="651">
        <v>0.72</v>
      </c>
    </row>
    <row r="2132" spans="1:10" ht="25.5">
      <c r="A2132" s="643"/>
      <c r="B2132" s="643"/>
      <c r="C2132" s="643"/>
      <c r="D2132" s="643"/>
      <c r="E2132" s="643" t="s">
        <v>717</v>
      </c>
      <c r="F2132" s="644">
        <v>10.27</v>
      </c>
      <c r="G2132" s="643" t="s">
        <v>718</v>
      </c>
      <c r="H2132" s="644">
        <v>0</v>
      </c>
      <c r="I2132" s="643" t="s">
        <v>719</v>
      </c>
      <c r="J2132" s="644">
        <v>10.27</v>
      </c>
    </row>
    <row r="2133" spans="1:10" ht="15.75" thickBot="1">
      <c r="A2133" s="643"/>
      <c r="B2133" s="643"/>
      <c r="C2133" s="643"/>
      <c r="D2133" s="643"/>
      <c r="E2133" s="643" t="s">
        <v>720</v>
      </c>
      <c r="F2133" s="644">
        <v>4.1399999999999997</v>
      </c>
      <c r="G2133" s="643"/>
      <c r="H2133" s="712" t="s">
        <v>721</v>
      </c>
      <c r="I2133" s="712"/>
      <c r="J2133" s="644">
        <v>18.079999999999998</v>
      </c>
    </row>
    <row r="2134" spans="1:10" ht="0.95" customHeight="1" thickTop="1">
      <c r="A2134" s="646"/>
      <c r="B2134" s="646"/>
      <c r="C2134" s="646"/>
      <c r="D2134" s="646"/>
      <c r="E2134" s="646"/>
      <c r="F2134" s="646"/>
      <c r="G2134" s="646"/>
      <c r="H2134" s="646"/>
      <c r="I2134" s="646"/>
      <c r="J2134" s="646"/>
    </row>
    <row r="2135" spans="1:10" ht="18" customHeight="1">
      <c r="A2135" s="628"/>
      <c r="B2135" s="629" t="s">
        <v>699</v>
      </c>
      <c r="C2135" s="628" t="s">
        <v>700</v>
      </c>
      <c r="D2135" s="628" t="s">
        <v>701</v>
      </c>
      <c r="E2135" s="713" t="s">
        <v>702</v>
      </c>
      <c r="F2135" s="713"/>
      <c r="G2135" s="630" t="s">
        <v>703</v>
      </c>
      <c r="H2135" s="629" t="s">
        <v>704</v>
      </c>
      <c r="I2135" s="629" t="s">
        <v>705</v>
      </c>
      <c r="J2135" s="629" t="s">
        <v>77</v>
      </c>
    </row>
    <row r="2136" spans="1:10" ht="24" customHeight="1">
      <c r="A2136" s="631" t="s">
        <v>706</v>
      </c>
      <c r="B2136" s="632" t="s">
        <v>935</v>
      </c>
      <c r="C2136" s="631" t="s">
        <v>23</v>
      </c>
      <c r="D2136" s="631" t="s">
        <v>936</v>
      </c>
      <c r="E2136" s="710" t="s">
        <v>713</v>
      </c>
      <c r="F2136" s="710"/>
      <c r="G2136" s="634" t="s">
        <v>714</v>
      </c>
      <c r="H2136" s="635">
        <v>1</v>
      </c>
      <c r="I2136" s="636">
        <v>18.16</v>
      </c>
      <c r="J2136" s="636">
        <v>18.16</v>
      </c>
    </row>
    <row r="2137" spans="1:10" ht="24" customHeight="1">
      <c r="A2137" s="637" t="s">
        <v>710</v>
      </c>
      <c r="B2137" s="638" t="s">
        <v>1402</v>
      </c>
      <c r="C2137" s="637" t="s">
        <v>23</v>
      </c>
      <c r="D2137" s="637" t="s">
        <v>1403</v>
      </c>
      <c r="E2137" s="714" t="s">
        <v>713</v>
      </c>
      <c r="F2137" s="714"/>
      <c r="G2137" s="640" t="s">
        <v>714</v>
      </c>
      <c r="H2137" s="641">
        <v>1</v>
      </c>
      <c r="I2137" s="642">
        <v>0.11</v>
      </c>
      <c r="J2137" s="642">
        <v>0.11</v>
      </c>
    </row>
    <row r="2138" spans="1:10" ht="24" customHeight="1">
      <c r="A2138" s="647" t="s">
        <v>732</v>
      </c>
      <c r="B2138" s="648" t="s">
        <v>1079</v>
      </c>
      <c r="C2138" s="647" t="s">
        <v>23</v>
      </c>
      <c r="D2138" s="647" t="s">
        <v>1080</v>
      </c>
      <c r="E2138" s="711" t="s">
        <v>1081</v>
      </c>
      <c r="F2138" s="711"/>
      <c r="G2138" s="649" t="s">
        <v>714</v>
      </c>
      <c r="H2138" s="650">
        <v>1</v>
      </c>
      <c r="I2138" s="651">
        <v>0.97</v>
      </c>
      <c r="J2138" s="651">
        <v>0.97</v>
      </c>
    </row>
    <row r="2139" spans="1:10" ht="24" customHeight="1">
      <c r="A2139" s="647" t="s">
        <v>732</v>
      </c>
      <c r="B2139" s="648" t="s">
        <v>1578</v>
      </c>
      <c r="C2139" s="647" t="s">
        <v>23</v>
      </c>
      <c r="D2139" s="647" t="s">
        <v>1579</v>
      </c>
      <c r="E2139" s="711" t="s">
        <v>1084</v>
      </c>
      <c r="F2139" s="711"/>
      <c r="G2139" s="649" t="s">
        <v>714</v>
      </c>
      <c r="H2139" s="650">
        <v>1</v>
      </c>
      <c r="I2139" s="651">
        <v>1.3</v>
      </c>
      <c r="J2139" s="651">
        <v>1.3</v>
      </c>
    </row>
    <row r="2140" spans="1:10" ht="24" customHeight="1">
      <c r="A2140" s="647" t="s">
        <v>732</v>
      </c>
      <c r="B2140" s="648" t="s">
        <v>1085</v>
      </c>
      <c r="C2140" s="647" t="s">
        <v>23</v>
      </c>
      <c r="D2140" s="647" t="s">
        <v>1086</v>
      </c>
      <c r="E2140" s="711" t="s">
        <v>1081</v>
      </c>
      <c r="F2140" s="711"/>
      <c r="G2140" s="649" t="s">
        <v>714</v>
      </c>
      <c r="H2140" s="650">
        <v>1</v>
      </c>
      <c r="I2140" s="651">
        <v>0.55000000000000004</v>
      </c>
      <c r="J2140" s="651">
        <v>0.55000000000000004</v>
      </c>
    </row>
    <row r="2141" spans="1:10" ht="24" customHeight="1">
      <c r="A2141" s="647" t="s">
        <v>732</v>
      </c>
      <c r="B2141" s="648" t="s">
        <v>1580</v>
      </c>
      <c r="C2141" s="647" t="s">
        <v>23</v>
      </c>
      <c r="D2141" s="647" t="s">
        <v>1581</v>
      </c>
      <c r="E2141" s="711" t="s">
        <v>1084</v>
      </c>
      <c r="F2141" s="711"/>
      <c r="G2141" s="649" t="s">
        <v>714</v>
      </c>
      <c r="H2141" s="650">
        <v>1</v>
      </c>
      <c r="I2141" s="651">
        <v>0.89</v>
      </c>
      <c r="J2141" s="651">
        <v>0.89</v>
      </c>
    </row>
    <row r="2142" spans="1:10" ht="24" customHeight="1">
      <c r="A2142" s="647" t="s">
        <v>732</v>
      </c>
      <c r="B2142" s="648" t="s">
        <v>1089</v>
      </c>
      <c r="C2142" s="647" t="s">
        <v>23</v>
      </c>
      <c r="D2142" s="647" t="s">
        <v>1090</v>
      </c>
      <c r="E2142" s="711" t="s">
        <v>1091</v>
      </c>
      <c r="F2142" s="711"/>
      <c r="G2142" s="649" t="s">
        <v>714</v>
      </c>
      <c r="H2142" s="650">
        <v>1</v>
      </c>
      <c r="I2142" s="651">
        <v>0.01</v>
      </c>
      <c r="J2142" s="651">
        <v>0.01</v>
      </c>
    </row>
    <row r="2143" spans="1:10" ht="24" customHeight="1">
      <c r="A2143" s="647" t="s">
        <v>732</v>
      </c>
      <c r="B2143" s="648" t="s">
        <v>1404</v>
      </c>
      <c r="C2143" s="647" t="s">
        <v>23</v>
      </c>
      <c r="D2143" s="647" t="s">
        <v>1405</v>
      </c>
      <c r="E2143" s="711" t="s">
        <v>1078</v>
      </c>
      <c r="F2143" s="711"/>
      <c r="G2143" s="649" t="s">
        <v>714</v>
      </c>
      <c r="H2143" s="650">
        <v>1</v>
      </c>
      <c r="I2143" s="651">
        <v>13.61</v>
      </c>
      <c r="J2143" s="651">
        <v>13.61</v>
      </c>
    </row>
    <row r="2144" spans="1:10" ht="24" customHeight="1">
      <c r="A2144" s="647" t="s">
        <v>732</v>
      </c>
      <c r="B2144" s="648" t="s">
        <v>1092</v>
      </c>
      <c r="C2144" s="647" t="s">
        <v>23</v>
      </c>
      <c r="D2144" s="647" t="s">
        <v>1093</v>
      </c>
      <c r="E2144" s="711" t="s">
        <v>1094</v>
      </c>
      <c r="F2144" s="711"/>
      <c r="G2144" s="649" t="s">
        <v>714</v>
      </c>
      <c r="H2144" s="650">
        <v>1</v>
      </c>
      <c r="I2144" s="651">
        <v>0.72</v>
      </c>
      <c r="J2144" s="651">
        <v>0.72</v>
      </c>
    </row>
    <row r="2145" spans="1:10" ht="25.5">
      <c r="A2145" s="643"/>
      <c r="B2145" s="643"/>
      <c r="C2145" s="643"/>
      <c r="D2145" s="643"/>
      <c r="E2145" s="643" t="s">
        <v>717</v>
      </c>
      <c r="F2145" s="644">
        <v>13.72</v>
      </c>
      <c r="G2145" s="643" t="s">
        <v>718</v>
      </c>
      <c r="H2145" s="644">
        <v>0</v>
      </c>
      <c r="I2145" s="643" t="s">
        <v>719</v>
      </c>
      <c r="J2145" s="644">
        <v>13.72</v>
      </c>
    </row>
    <row r="2146" spans="1:10" ht="15.75" thickBot="1">
      <c r="A2146" s="643"/>
      <c r="B2146" s="643"/>
      <c r="C2146" s="643"/>
      <c r="D2146" s="643"/>
      <c r="E2146" s="643" t="s">
        <v>720</v>
      </c>
      <c r="F2146" s="644">
        <v>5.4</v>
      </c>
      <c r="G2146" s="643"/>
      <c r="H2146" s="712" t="s">
        <v>721</v>
      </c>
      <c r="I2146" s="712"/>
      <c r="J2146" s="644">
        <v>23.56</v>
      </c>
    </row>
    <row r="2147" spans="1:10" ht="0.95" customHeight="1" thickTop="1">
      <c r="A2147" s="646"/>
      <c r="B2147" s="646"/>
      <c r="C2147" s="646"/>
      <c r="D2147" s="646"/>
      <c r="E2147" s="646"/>
      <c r="F2147" s="646"/>
      <c r="G2147" s="646"/>
      <c r="H2147" s="646"/>
      <c r="I2147" s="646"/>
      <c r="J2147" s="646"/>
    </row>
    <row r="2148" spans="1:10" ht="18" customHeight="1">
      <c r="A2148" s="628"/>
      <c r="B2148" s="629" t="s">
        <v>699</v>
      </c>
      <c r="C2148" s="628" t="s">
        <v>700</v>
      </c>
      <c r="D2148" s="628" t="s">
        <v>701</v>
      </c>
      <c r="E2148" s="713" t="s">
        <v>702</v>
      </c>
      <c r="F2148" s="713"/>
      <c r="G2148" s="630" t="s">
        <v>703</v>
      </c>
      <c r="H2148" s="629" t="s">
        <v>704</v>
      </c>
      <c r="I2148" s="629" t="s">
        <v>705</v>
      </c>
      <c r="J2148" s="629" t="s">
        <v>77</v>
      </c>
    </row>
    <row r="2149" spans="1:10" ht="24" customHeight="1">
      <c r="A2149" s="631" t="s">
        <v>706</v>
      </c>
      <c r="B2149" s="632" t="s">
        <v>715</v>
      </c>
      <c r="C2149" s="631" t="s">
        <v>23</v>
      </c>
      <c r="D2149" s="631" t="s">
        <v>716</v>
      </c>
      <c r="E2149" s="710" t="s">
        <v>713</v>
      </c>
      <c r="F2149" s="710"/>
      <c r="G2149" s="634" t="s">
        <v>714</v>
      </c>
      <c r="H2149" s="635">
        <v>1</v>
      </c>
      <c r="I2149" s="636">
        <v>24.1</v>
      </c>
      <c r="J2149" s="636">
        <v>24.1</v>
      </c>
    </row>
    <row r="2150" spans="1:10" ht="24" customHeight="1">
      <c r="A2150" s="637" t="s">
        <v>710</v>
      </c>
      <c r="B2150" s="638" t="s">
        <v>1406</v>
      </c>
      <c r="C2150" s="637" t="s">
        <v>23</v>
      </c>
      <c r="D2150" s="637" t="s">
        <v>1407</v>
      </c>
      <c r="E2150" s="714" t="s">
        <v>713</v>
      </c>
      <c r="F2150" s="714"/>
      <c r="G2150" s="640" t="s">
        <v>714</v>
      </c>
      <c r="H2150" s="641">
        <v>1</v>
      </c>
      <c r="I2150" s="642">
        <v>0.13</v>
      </c>
      <c r="J2150" s="642">
        <v>0.13</v>
      </c>
    </row>
    <row r="2151" spans="1:10" ht="24" customHeight="1">
      <c r="A2151" s="647" t="s">
        <v>732</v>
      </c>
      <c r="B2151" s="648" t="s">
        <v>1159</v>
      </c>
      <c r="C2151" s="647" t="s">
        <v>23</v>
      </c>
      <c r="D2151" s="647" t="s">
        <v>1160</v>
      </c>
      <c r="E2151" s="711" t="s">
        <v>1084</v>
      </c>
      <c r="F2151" s="711"/>
      <c r="G2151" s="649" t="s">
        <v>714</v>
      </c>
      <c r="H2151" s="650">
        <v>1</v>
      </c>
      <c r="I2151" s="651">
        <v>0.52</v>
      </c>
      <c r="J2151" s="651">
        <v>0.52</v>
      </c>
    </row>
    <row r="2152" spans="1:10" ht="24" customHeight="1">
      <c r="A2152" s="647" t="s">
        <v>732</v>
      </c>
      <c r="B2152" s="648" t="s">
        <v>1085</v>
      </c>
      <c r="C2152" s="647" t="s">
        <v>23</v>
      </c>
      <c r="D2152" s="647" t="s">
        <v>1086</v>
      </c>
      <c r="E2152" s="711" t="s">
        <v>1081</v>
      </c>
      <c r="F2152" s="711"/>
      <c r="G2152" s="649" t="s">
        <v>714</v>
      </c>
      <c r="H2152" s="650">
        <v>1</v>
      </c>
      <c r="I2152" s="651">
        <v>0.55000000000000004</v>
      </c>
      <c r="J2152" s="651">
        <v>0.55000000000000004</v>
      </c>
    </row>
    <row r="2153" spans="1:10" ht="24" customHeight="1">
      <c r="A2153" s="647" t="s">
        <v>732</v>
      </c>
      <c r="B2153" s="648" t="s">
        <v>1161</v>
      </c>
      <c r="C2153" s="647" t="s">
        <v>23</v>
      </c>
      <c r="D2153" s="647" t="s">
        <v>1162</v>
      </c>
      <c r="E2153" s="711" t="s">
        <v>1084</v>
      </c>
      <c r="F2153" s="711"/>
      <c r="G2153" s="649" t="s">
        <v>714</v>
      </c>
      <c r="H2153" s="650">
        <v>1</v>
      </c>
      <c r="I2153" s="651">
        <v>0.06</v>
      </c>
      <c r="J2153" s="651">
        <v>0.06</v>
      </c>
    </row>
    <row r="2154" spans="1:10" ht="24" customHeight="1">
      <c r="A2154" s="647" t="s">
        <v>732</v>
      </c>
      <c r="B2154" s="648" t="s">
        <v>1089</v>
      </c>
      <c r="C2154" s="647" t="s">
        <v>23</v>
      </c>
      <c r="D2154" s="647" t="s">
        <v>1090</v>
      </c>
      <c r="E2154" s="711" t="s">
        <v>1091</v>
      </c>
      <c r="F2154" s="711"/>
      <c r="G2154" s="649" t="s">
        <v>714</v>
      </c>
      <c r="H2154" s="650">
        <v>1</v>
      </c>
      <c r="I2154" s="651">
        <v>0.01</v>
      </c>
      <c r="J2154" s="651">
        <v>0.01</v>
      </c>
    </row>
    <row r="2155" spans="1:10" ht="24" customHeight="1">
      <c r="A2155" s="647" t="s">
        <v>732</v>
      </c>
      <c r="B2155" s="648" t="s">
        <v>1408</v>
      </c>
      <c r="C2155" s="647" t="s">
        <v>23</v>
      </c>
      <c r="D2155" s="647" t="s">
        <v>1409</v>
      </c>
      <c r="E2155" s="711" t="s">
        <v>1078</v>
      </c>
      <c r="F2155" s="711"/>
      <c r="G2155" s="649" t="s">
        <v>714</v>
      </c>
      <c r="H2155" s="650">
        <v>1</v>
      </c>
      <c r="I2155" s="651">
        <v>22.83</v>
      </c>
      <c r="J2155" s="651">
        <v>22.83</v>
      </c>
    </row>
    <row r="2156" spans="1:10" ht="25.5">
      <c r="A2156" s="643"/>
      <c r="B2156" s="643"/>
      <c r="C2156" s="643"/>
      <c r="D2156" s="643"/>
      <c r="E2156" s="643" t="s">
        <v>717</v>
      </c>
      <c r="F2156" s="644">
        <v>22.96</v>
      </c>
      <c r="G2156" s="643" t="s">
        <v>718</v>
      </c>
      <c r="H2156" s="644">
        <v>0</v>
      </c>
      <c r="I2156" s="643" t="s">
        <v>719</v>
      </c>
      <c r="J2156" s="644">
        <v>22.96</v>
      </c>
    </row>
    <row r="2157" spans="1:10" ht="15.75" thickBot="1">
      <c r="A2157" s="643"/>
      <c r="B2157" s="643"/>
      <c r="C2157" s="643"/>
      <c r="D2157" s="643"/>
      <c r="E2157" s="643" t="s">
        <v>720</v>
      </c>
      <c r="F2157" s="644">
        <v>7.17</v>
      </c>
      <c r="G2157" s="643"/>
      <c r="H2157" s="712" t="s">
        <v>721</v>
      </c>
      <c r="I2157" s="712"/>
      <c r="J2157" s="644">
        <v>31.27</v>
      </c>
    </row>
    <row r="2158" spans="1:10" ht="0.95" customHeight="1" thickTop="1">
      <c r="A2158" s="646"/>
      <c r="B2158" s="646"/>
      <c r="C2158" s="646"/>
      <c r="D2158" s="646"/>
      <c r="E2158" s="646"/>
      <c r="F2158" s="646"/>
      <c r="G2158" s="646"/>
      <c r="H2158" s="646"/>
      <c r="I2158" s="646"/>
      <c r="J2158" s="646"/>
    </row>
    <row r="2159" spans="1:10" ht="18" customHeight="1">
      <c r="A2159" s="628"/>
      <c r="B2159" s="629" t="s">
        <v>699</v>
      </c>
      <c r="C2159" s="628" t="s">
        <v>700</v>
      </c>
      <c r="D2159" s="628" t="s">
        <v>701</v>
      </c>
      <c r="E2159" s="713" t="s">
        <v>702</v>
      </c>
      <c r="F2159" s="713"/>
      <c r="G2159" s="630" t="s">
        <v>703</v>
      </c>
      <c r="H2159" s="629" t="s">
        <v>704</v>
      </c>
      <c r="I2159" s="629" t="s">
        <v>705</v>
      </c>
      <c r="J2159" s="629" t="s">
        <v>77</v>
      </c>
    </row>
    <row r="2160" spans="1:10" ht="24" customHeight="1">
      <c r="A2160" s="631" t="s">
        <v>706</v>
      </c>
      <c r="B2160" s="632" t="s">
        <v>801</v>
      </c>
      <c r="C2160" s="631" t="s">
        <v>23</v>
      </c>
      <c r="D2160" s="631" t="s">
        <v>802</v>
      </c>
      <c r="E2160" s="710" t="s">
        <v>755</v>
      </c>
      <c r="F2160" s="710"/>
      <c r="G2160" s="634" t="s">
        <v>367</v>
      </c>
      <c r="H2160" s="635">
        <v>1</v>
      </c>
      <c r="I2160" s="636">
        <v>170.12</v>
      </c>
      <c r="J2160" s="636">
        <v>170.12</v>
      </c>
    </row>
    <row r="2161" spans="1:10" ht="24" customHeight="1">
      <c r="A2161" s="637" t="s">
        <v>710</v>
      </c>
      <c r="B2161" s="638" t="s">
        <v>1582</v>
      </c>
      <c r="C2161" s="637" t="s">
        <v>23</v>
      </c>
      <c r="D2161" s="637" t="s">
        <v>1583</v>
      </c>
      <c r="E2161" s="714" t="s">
        <v>755</v>
      </c>
      <c r="F2161" s="714"/>
      <c r="G2161" s="640" t="s">
        <v>714</v>
      </c>
      <c r="H2161" s="641">
        <v>1</v>
      </c>
      <c r="I2161" s="642">
        <v>48.62</v>
      </c>
      <c r="J2161" s="642">
        <v>48.62</v>
      </c>
    </row>
    <row r="2162" spans="1:10" ht="36" customHeight="1">
      <c r="A2162" s="637" t="s">
        <v>710</v>
      </c>
      <c r="B2162" s="638" t="s">
        <v>1584</v>
      </c>
      <c r="C2162" s="637" t="s">
        <v>23</v>
      </c>
      <c r="D2162" s="637" t="s">
        <v>1585</v>
      </c>
      <c r="E2162" s="714" t="s">
        <v>755</v>
      </c>
      <c r="F2162" s="714"/>
      <c r="G2162" s="640" t="s">
        <v>714</v>
      </c>
      <c r="H2162" s="641">
        <v>1</v>
      </c>
      <c r="I2162" s="642">
        <v>73.34</v>
      </c>
      <c r="J2162" s="642">
        <v>73.34</v>
      </c>
    </row>
    <row r="2163" spans="1:10" ht="24" customHeight="1">
      <c r="A2163" s="637" t="s">
        <v>710</v>
      </c>
      <c r="B2163" s="638" t="s">
        <v>1586</v>
      </c>
      <c r="C2163" s="637" t="s">
        <v>23</v>
      </c>
      <c r="D2163" s="637" t="s">
        <v>1587</v>
      </c>
      <c r="E2163" s="714" t="s">
        <v>755</v>
      </c>
      <c r="F2163" s="714"/>
      <c r="G2163" s="640" t="s">
        <v>714</v>
      </c>
      <c r="H2163" s="641">
        <v>1</v>
      </c>
      <c r="I2163" s="642">
        <v>6.12</v>
      </c>
      <c r="J2163" s="642">
        <v>6.12</v>
      </c>
    </row>
    <row r="2164" spans="1:10" ht="36" customHeight="1">
      <c r="A2164" s="637" t="s">
        <v>710</v>
      </c>
      <c r="B2164" s="638" t="s">
        <v>1588</v>
      </c>
      <c r="C2164" s="637" t="s">
        <v>23</v>
      </c>
      <c r="D2164" s="637" t="s">
        <v>1589</v>
      </c>
      <c r="E2164" s="714" t="s">
        <v>755</v>
      </c>
      <c r="F2164" s="714"/>
      <c r="G2164" s="640" t="s">
        <v>714</v>
      </c>
      <c r="H2164" s="641">
        <v>1</v>
      </c>
      <c r="I2164" s="642">
        <v>27.2</v>
      </c>
      <c r="J2164" s="642">
        <v>27.2</v>
      </c>
    </row>
    <row r="2165" spans="1:10" ht="24" customHeight="1">
      <c r="A2165" s="637" t="s">
        <v>710</v>
      </c>
      <c r="B2165" s="638" t="s">
        <v>1590</v>
      </c>
      <c r="C2165" s="637" t="s">
        <v>23</v>
      </c>
      <c r="D2165" s="637" t="s">
        <v>1591</v>
      </c>
      <c r="E2165" s="714" t="s">
        <v>713</v>
      </c>
      <c r="F2165" s="714"/>
      <c r="G2165" s="640" t="s">
        <v>714</v>
      </c>
      <c r="H2165" s="641">
        <v>1</v>
      </c>
      <c r="I2165" s="642">
        <v>14.84</v>
      </c>
      <c r="J2165" s="642">
        <v>14.84</v>
      </c>
    </row>
    <row r="2166" spans="1:10" ht="25.5">
      <c r="A2166" s="643"/>
      <c r="B2166" s="643"/>
      <c r="C2166" s="643"/>
      <c r="D2166" s="643"/>
      <c r="E2166" s="643" t="s">
        <v>717</v>
      </c>
      <c r="F2166" s="644">
        <v>11.95</v>
      </c>
      <c r="G2166" s="643" t="s">
        <v>718</v>
      </c>
      <c r="H2166" s="644">
        <v>0</v>
      </c>
      <c r="I2166" s="643" t="s">
        <v>719</v>
      </c>
      <c r="J2166" s="644">
        <v>11.95</v>
      </c>
    </row>
    <row r="2167" spans="1:10" ht="15.75" thickBot="1">
      <c r="A2167" s="643"/>
      <c r="B2167" s="643"/>
      <c r="C2167" s="643"/>
      <c r="D2167" s="643"/>
      <c r="E2167" s="643" t="s">
        <v>720</v>
      </c>
      <c r="F2167" s="644">
        <v>50.64</v>
      </c>
      <c r="G2167" s="643"/>
      <c r="H2167" s="712" t="s">
        <v>721</v>
      </c>
      <c r="I2167" s="712"/>
      <c r="J2167" s="644">
        <v>220.76</v>
      </c>
    </row>
    <row r="2168" spans="1:10" ht="0.95" customHeight="1" thickTop="1">
      <c r="A2168" s="646"/>
      <c r="B2168" s="646"/>
      <c r="C2168" s="646"/>
      <c r="D2168" s="646"/>
      <c r="E2168" s="646"/>
      <c r="F2168" s="646"/>
      <c r="G2168" s="646"/>
      <c r="H2168" s="646"/>
      <c r="I2168" s="646"/>
      <c r="J2168" s="646"/>
    </row>
    <row r="2169" spans="1:10" ht="18" customHeight="1">
      <c r="A2169" s="628"/>
      <c r="B2169" s="629" t="s">
        <v>699</v>
      </c>
      <c r="C2169" s="628" t="s">
        <v>700</v>
      </c>
      <c r="D2169" s="628" t="s">
        <v>701</v>
      </c>
      <c r="E2169" s="713" t="s">
        <v>702</v>
      </c>
      <c r="F2169" s="713"/>
      <c r="G2169" s="630" t="s">
        <v>703</v>
      </c>
      <c r="H2169" s="629" t="s">
        <v>704</v>
      </c>
      <c r="I2169" s="629" t="s">
        <v>705</v>
      </c>
      <c r="J2169" s="629" t="s">
        <v>77</v>
      </c>
    </row>
    <row r="2170" spans="1:10" ht="36" customHeight="1">
      <c r="A2170" s="631" t="s">
        <v>706</v>
      </c>
      <c r="B2170" s="632" t="s">
        <v>1588</v>
      </c>
      <c r="C2170" s="631" t="s">
        <v>23</v>
      </c>
      <c r="D2170" s="631" t="s">
        <v>1589</v>
      </c>
      <c r="E2170" s="710" t="s">
        <v>755</v>
      </c>
      <c r="F2170" s="710"/>
      <c r="G2170" s="634" t="s">
        <v>714</v>
      </c>
      <c r="H2170" s="635">
        <v>1</v>
      </c>
      <c r="I2170" s="636">
        <v>27.2</v>
      </c>
      <c r="J2170" s="636">
        <v>27.2</v>
      </c>
    </row>
    <row r="2171" spans="1:10" ht="36" customHeight="1">
      <c r="A2171" s="647" t="s">
        <v>732</v>
      </c>
      <c r="B2171" s="648" t="s">
        <v>1592</v>
      </c>
      <c r="C2171" s="647" t="s">
        <v>23</v>
      </c>
      <c r="D2171" s="647" t="s">
        <v>1593</v>
      </c>
      <c r="E2171" s="711" t="s">
        <v>1084</v>
      </c>
      <c r="F2171" s="711"/>
      <c r="G2171" s="649" t="s">
        <v>265</v>
      </c>
      <c r="H2171" s="650">
        <v>3.1099999999999997E-5</v>
      </c>
      <c r="I2171" s="651">
        <v>874617.65</v>
      </c>
      <c r="J2171" s="651">
        <v>27.2</v>
      </c>
    </row>
    <row r="2172" spans="1:10" ht="25.5">
      <c r="A2172" s="643"/>
      <c r="B2172" s="643"/>
      <c r="C2172" s="643"/>
      <c r="D2172" s="643"/>
      <c r="E2172" s="643" t="s">
        <v>717</v>
      </c>
      <c r="F2172" s="644">
        <v>0</v>
      </c>
      <c r="G2172" s="643" t="s">
        <v>718</v>
      </c>
      <c r="H2172" s="644">
        <v>0</v>
      </c>
      <c r="I2172" s="643" t="s">
        <v>719</v>
      </c>
      <c r="J2172" s="644">
        <v>0</v>
      </c>
    </row>
    <row r="2173" spans="1:10" ht="15.75" thickBot="1">
      <c r="A2173" s="643"/>
      <c r="B2173" s="643"/>
      <c r="C2173" s="643"/>
      <c r="D2173" s="643"/>
      <c r="E2173" s="643" t="s">
        <v>720</v>
      </c>
      <c r="F2173" s="644">
        <v>8.09</v>
      </c>
      <c r="G2173" s="643"/>
      <c r="H2173" s="712" t="s">
        <v>721</v>
      </c>
      <c r="I2173" s="712"/>
      <c r="J2173" s="644">
        <v>35.29</v>
      </c>
    </row>
    <row r="2174" spans="1:10" ht="0.95" customHeight="1" thickTop="1">
      <c r="A2174" s="646"/>
      <c r="B2174" s="646"/>
      <c r="C2174" s="646"/>
      <c r="D2174" s="646"/>
      <c r="E2174" s="646"/>
      <c r="F2174" s="646"/>
      <c r="G2174" s="646"/>
      <c r="H2174" s="646"/>
      <c r="I2174" s="646"/>
      <c r="J2174" s="646"/>
    </row>
    <row r="2175" spans="1:10" ht="18" customHeight="1">
      <c r="A2175" s="628"/>
      <c r="B2175" s="629" t="s">
        <v>699</v>
      </c>
      <c r="C2175" s="628" t="s">
        <v>700</v>
      </c>
      <c r="D2175" s="628" t="s">
        <v>701</v>
      </c>
      <c r="E2175" s="713" t="s">
        <v>702</v>
      </c>
      <c r="F2175" s="713"/>
      <c r="G2175" s="630" t="s">
        <v>703</v>
      </c>
      <c r="H2175" s="629" t="s">
        <v>704</v>
      </c>
      <c r="I2175" s="629" t="s">
        <v>705</v>
      </c>
      <c r="J2175" s="629" t="s">
        <v>77</v>
      </c>
    </row>
    <row r="2176" spans="1:10" ht="24" customHeight="1">
      <c r="A2176" s="631" t="s">
        <v>706</v>
      </c>
      <c r="B2176" s="632" t="s">
        <v>1586</v>
      </c>
      <c r="C2176" s="631" t="s">
        <v>23</v>
      </c>
      <c r="D2176" s="631" t="s">
        <v>1587</v>
      </c>
      <c r="E2176" s="710" t="s">
        <v>755</v>
      </c>
      <c r="F2176" s="710"/>
      <c r="G2176" s="634" t="s">
        <v>714</v>
      </c>
      <c r="H2176" s="635">
        <v>1</v>
      </c>
      <c r="I2176" s="636">
        <v>6.12</v>
      </c>
      <c r="J2176" s="636">
        <v>6.12</v>
      </c>
    </row>
    <row r="2177" spans="1:10" ht="36" customHeight="1">
      <c r="A2177" s="647" t="s">
        <v>732</v>
      </c>
      <c r="B2177" s="648" t="s">
        <v>1592</v>
      </c>
      <c r="C2177" s="647" t="s">
        <v>23</v>
      </c>
      <c r="D2177" s="647" t="s">
        <v>1593</v>
      </c>
      <c r="E2177" s="711" t="s">
        <v>1084</v>
      </c>
      <c r="F2177" s="711"/>
      <c r="G2177" s="649" t="s">
        <v>265</v>
      </c>
      <c r="H2177" s="650">
        <v>6.9999999999999999E-6</v>
      </c>
      <c r="I2177" s="651">
        <v>874617.65</v>
      </c>
      <c r="J2177" s="651">
        <v>6.12</v>
      </c>
    </row>
    <row r="2178" spans="1:10" ht="25.5">
      <c r="A2178" s="643"/>
      <c r="B2178" s="643"/>
      <c r="C2178" s="643"/>
      <c r="D2178" s="643"/>
      <c r="E2178" s="643" t="s">
        <v>717</v>
      </c>
      <c r="F2178" s="644">
        <v>0</v>
      </c>
      <c r="G2178" s="643" t="s">
        <v>718</v>
      </c>
      <c r="H2178" s="644">
        <v>0</v>
      </c>
      <c r="I2178" s="643" t="s">
        <v>719</v>
      </c>
      <c r="J2178" s="644">
        <v>0</v>
      </c>
    </row>
    <row r="2179" spans="1:10" ht="15.75" thickBot="1">
      <c r="A2179" s="643"/>
      <c r="B2179" s="643"/>
      <c r="C2179" s="643"/>
      <c r="D2179" s="643"/>
      <c r="E2179" s="643" t="s">
        <v>720</v>
      </c>
      <c r="F2179" s="644">
        <v>1.82</v>
      </c>
      <c r="G2179" s="643"/>
      <c r="H2179" s="712" t="s">
        <v>721</v>
      </c>
      <c r="I2179" s="712"/>
      <c r="J2179" s="644">
        <v>7.94</v>
      </c>
    </row>
    <row r="2180" spans="1:10" ht="0.95" customHeight="1" thickTop="1">
      <c r="A2180" s="646"/>
      <c r="B2180" s="646"/>
      <c r="C2180" s="646"/>
      <c r="D2180" s="646"/>
      <c r="E2180" s="646"/>
      <c r="F2180" s="646"/>
      <c r="G2180" s="646"/>
      <c r="H2180" s="646"/>
      <c r="I2180" s="646"/>
      <c r="J2180" s="646"/>
    </row>
    <row r="2181" spans="1:10" ht="18" customHeight="1">
      <c r="A2181" s="628"/>
      <c r="B2181" s="629" t="s">
        <v>699</v>
      </c>
      <c r="C2181" s="628" t="s">
        <v>700</v>
      </c>
      <c r="D2181" s="628" t="s">
        <v>701</v>
      </c>
      <c r="E2181" s="713" t="s">
        <v>702</v>
      </c>
      <c r="F2181" s="713"/>
      <c r="G2181" s="630" t="s">
        <v>703</v>
      </c>
      <c r="H2181" s="629" t="s">
        <v>704</v>
      </c>
      <c r="I2181" s="629" t="s">
        <v>705</v>
      </c>
      <c r="J2181" s="629" t="s">
        <v>77</v>
      </c>
    </row>
    <row r="2182" spans="1:10" ht="24" customHeight="1">
      <c r="A2182" s="631" t="s">
        <v>706</v>
      </c>
      <c r="B2182" s="632" t="s">
        <v>1582</v>
      </c>
      <c r="C2182" s="631" t="s">
        <v>23</v>
      </c>
      <c r="D2182" s="631" t="s">
        <v>1583</v>
      </c>
      <c r="E2182" s="710" t="s">
        <v>755</v>
      </c>
      <c r="F2182" s="710"/>
      <c r="G2182" s="634" t="s">
        <v>714</v>
      </c>
      <c r="H2182" s="635">
        <v>1</v>
      </c>
      <c r="I2182" s="636">
        <v>48.62</v>
      </c>
      <c r="J2182" s="636">
        <v>48.62</v>
      </c>
    </row>
    <row r="2183" spans="1:10" ht="36" customHeight="1">
      <c r="A2183" s="647" t="s">
        <v>732</v>
      </c>
      <c r="B2183" s="648" t="s">
        <v>1592</v>
      </c>
      <c r="C2183" s="647" t="s">
        <v>23</v>
      </c>
      <c r="D2183" s="647" t="s">
        <v>1593</v>
      </c>
      <c r="E2183" s="711" t="s">
        <v>1084</v>
      </c>
      <c r="F2183" s="711"/>
      <c r="G2183" s="649" t="s">
        <v>265</v>
      </c>
      <c r="H2183" s="650">
        <v>5.5600000000000003E-5</v>
      </c>
      <c r="I2183" s="651">
        <v>874617.65</v>
      </c>
      <c r="J2183" s="651">
        <v>48.62</v>
      </c>
    </row>
    <row r="2184" spans="1:10" ht="25.5">
      <c r="A2184" s="643"/>
      <c r="B2184" s="643"/>
      <c r="C2184" s="643"/>
      <c r="D2184" s="643"/>
      <c r="E2184" s="643" t="s">
        <v>717</v>
      </c>
      <c r="F2184" s="644">
        <v>0</v>
      </c>
      <c r="G2184" s="643" t="s">
        <v>718</v>
      </c>
      <c r="H2184" s="644">
        <v>0</v>
      </c>
      <c r="I2184" s="643" t="s">
        <v>719</v>
      </c>
      <c r="J2184" s="644">
        <v>0</v>
      </c>
    </row>
    <row r="2185" spans="1:10" ht="15.75" thickBot="1">
      <c r="A2185" s="643"/>
      <c r="B2185" s="643"/>
      <c r="C2185" s="643"/>
      <c r="D2185" s="643"/>
      <c r="E2185" s="643" t="s">
        <v>720</v>
      </c>
      <c r="F2185" s="644">
        <v>14.47</v>
      </c>
      <c r="G2185" s="643"/>
      <c r="H2185" s="712" t="s">
        <v>721</v>
      </c>
      <c r="I2185" s="712"/>
      <c r="J2185" s="644">
        <v>63.09</v>
      </c>
    </row>
    <row r="2186" spans="1:10" ht="0.95" customHeight="1" thickTop="1">
      <c r="A2186" s="646"/>
      <c r="B2186" s="646"/>
      <c r="C2186" s="646"/>
      <c r="D2186" s="646"/>
      <c r="E2186" s="646"/>
      <c r="F2186" s="646"/>
      <c r="G2186" s="646"/>
      <c r="H2186" s="646"/>
      <c r="I2186" s="646"/>
      <c r="J2186" s="646"/>
    </row>
    <row r="2187" spans="1:10" ht="18" customHeight="1">
      <c r="A2187" s="628"/>
      <c r="B2187" s="629" t="s">
        <v>699</v>
      </c>
      <c r="C2187" s="628" t="s">
        <v>700</v>
      </c>
      <c r="D2187" s="628" t="s">
        <v>701</v>
      </c>
      <c r="E2187" s="713" t="s">
        <v>702</v>
      </c>
      <c r="F2187" s="713"/>
      <c r="G2187" s="630" t="s">
        <v>703</v>
      </c>
      <c r="H2187" s="629" t="s">
        <v>704</v>
      </c>
      <c r="I2187" s="629" t="s">
        <v>705</v>
      </c>
      <c r="J2187" s="629" t="s">
        <v>77</v>
      </c>
    </row>
    <row r="2188" spans="1:10" ht="36" customHeight="1">
      <c r="A2188" s="631" t="s">
        <v>706</v>
      </c>
      <c r="B2188" s="632" t="s">
        <v>1584</v>
      </c>
      <c r="C2188" s="631" t="s">
        <v>23</v>
      </c>
      <c r="D2188" s="631" t="s">
        <v>1585</v>
      </c>
      <c r="E2188" s="710" t="s">
        <v>755</v>
      </c>
      <c r="F2188" s="710"/>
      <c r="G2188" s="634" t="s">
        <v>714</v>
      </c>
      <c r="H2188" s="635">
        <v>1</v>
      </c>
      <c r="I2188" s="636">
        <v>73.34</v>
      </c>
      <c r="J2188" s="636">
        <v>73.34</v>
      </c>
    </row>
    <row r="2189" spans="1:10" ht="24" customHeight="1">
      <c r="A2189" s="647" t="s">
        <v>732</v>
      </c>
      <c r="B2189" s="648" t="s">
        <v>1226</v>
      </c>
      <c r="C2189" s="647" t="s">
        <v>23</v>
      </c>
      <c r="D2189" s="647" t="s">
        <v>1227</v>
      </c>
      <c r="E2189" s="711" t="s">
        <v>735</v>
      </c>
      <c r="F2189" s="711"/>
      <c r="G2189" s="649" t="s">
        <v>1030</v>
      </c>
      <c r="H2189" s="650">
        <v>17.760000000000002</v>
      </c>
      <c r="I2189" s="651">
        <v>4.13</v>
      </c>
      <c r="J2189" s="651">
        <v>73.34</v>
      </c>
    </row>
    <row r="2190" spans="1:10" ht="25.5">
      <c r="A2190" s="643"/>
      <c r="B2190" s="643"/>
      <c r="C2190" s="643"/>
      <c r="D2190" s="643"/>
      <c r="E2190" s="643" t="s">
        <v>717</v>
      </c>
      <c r="F2190" s="644">
        <v>0</v>
      </c>
      <c r="G2190" s="643" t="s">
        <v>718</v>
      </c>
      <c r="H2190" s="644">
        <v>0</v>
      </c>
      <c r="I2190" s="643" t="s">
        <v>719</v>
      </c>
      <c r="J2190" s="644">
        <v>0</v>
      </c>
    </row>
    <row r="2191" spans="1:10" ht="15.75" thickBot="1">
      <c r="A2191" s="643"/>
      <c r="B2191" s="643"/>
      <c r="C2191" s="643"/>
      <c r="D2191" s="643"/>
      <c r="E2191" s="643" t="s">
        <v>720</v>
      </c>
      <c r="F2191" s="644">
        <v>21.83</v>
      </c>
      <c r="G2191" s="643"/>
      <c r="H2191" s="712" t="s">
        <v>721</v>
      </c>
      <c r="I2191" s="712"/>
      <c r="J2191" s="644">
        <v>95.17</v>
      </c>
    </row>
    <row r="2192" spans="1:10" ht="0.95" customHeight="1" thickTop="1">
      <c r="A2192" s="646"/>
      <c r="B2192" s="646"/>
      <c r="C2192" s="646"/>
      <c r="D2192" s="646"/>
      <c r="E2192" s="646"/>
      <c r="F2192" s="646"/>
      <c r="G2192" s="646"/>
      <c r="H2192" s="646"/>
      <c r="I2192" s="646"/>
      <c r="J2192" s="646"/>
    </row>
    <row r="2193" spans="1:10" ht="18" customHeight="1">
      <c r="A2193" s="628"/>
      <c r="B2193" s="629" t="s">
        <v>699</v>
      </c>
      <c r="C2193" s="628" t="s">
        <v>700</v>
      </c>
      <c r="D2193" s="628" t="s">
        <v>701</v>
      </c>
      <c r="E2193" s="713" t="s">
        <v>702</v>
      </c>
      <c r="F2193" s="713"/>
      <c r="G2193" s="630" t="s">
        <v>703</v>
      </c>
      <c r="H2193" s="629" t="s">
        <v>704</v>
      </c>
      <c r="I2193" s="629" t="s">
        <v>705</v>
      </c>
      <c r="J2193" s="629" t="s">
        <v>77</v>
      </c>
    </row>
    <row r="2194" spans="1:10" ht="36" customHeight="1">
      <c r="A2194" s="631" t="s">
        <v>706</v>
      </c>
      <c r="B2194" s="632" t="s">
        <v>766</v>
      </c>
      <c r="C2194" s="631" t="s">
        <v>23</v>
      </c>
      <c r="D2194" s="631" t="s">
        <v>767</v>
      </c>
      <c r="E2194" s="710" t="s">
        <v>755</v>
      </c>
      <c r="F2194" s="710"/>
      <c r="G2194" s="634" t="s">
        <v>367</v>
      </c>
      <c r="H2194" s="635">
        <v>1</v>
      </c>
      <c r="I2194" s="636">
        <v>123.78</v>
      </c>
      <c r="J2194" s="636">
        <v>123.78</v>
      </c>
    </row>
    <row r="2195" spans="1:10" ht="36" customHeight="1">
      <c r="A2195" s="637" t="s">
        <v>710</v>
      </c>
      <c r="B2195" s="638" t="s">
        <v>1594</v>
      </c>
      <c r="C2195" s="637" t="s">
        <v>23</v>
      </c>
      <c r="D2195" s="637" t="s">
        <v>1595</v>
      </c>
      <c r="E2195" s="714" t="s">
        <v>755</v>
      </c>
      <c r="F2195" s="714"/>
      <c r="G2195" s="640" t="s">
        <v>714</v>
      </c>
      <c r="H2195" s="641">
        <v>1</v>
      </c>
      <c r="I2195" s="642">
        <v>11.77</v>
      </c>
      <c r="J2195" s="642">
        <v>11.77</v>
      </c>
    </row>
    <row r="2196" spans="1:10" ht="24" customHeight="1">
      <c r="A2196" s="637" t="s">
        <v>710</v>
      </c>
      <c r="B2196" s="638" t="s">
        <v>1596</v>
      </c>
      <c r="C2196" s="637" t="s">
        <v>23</v>
      </c>
      <c r="D2196" s="637" t="s">
        <v>1597</v>
      </c>
      <c r="E2196" s="714" t="s">
        <v>755</v>
      </c>
      <c r="F2196" s="714"/>
      <c r="G2196" s="640" t="s">
        <v>714</v>
      </c>
      <c r="H2196" s="641">
        <v>1</v>
      </c>
      <c r="I2196" s="642">
        <v>1.63</v>
      </c>
      <c r="J2196" s="642">
        <v>1.63</v>
      </c>
    </row>
    <row r="2197" spans="1:10" ht="36" customHeight="1">
      <c r="A2197" s="637" t="s">
        <v>710</v>
      </c>
      <c r="B2197" s="638" t="s">
        <v>1598</v>
      </c>
      <c r="C2197" s="637" t="s">
        <v>23</v>
      </c>
      <c r="D2197" s="637" t="s">
        <v>1599</v>
      </c>
      <c r="E2197" s="714" t="s">
        <v>755</v>
      </c>
      <c r="F2197" s="714"/>
      <c r="G2197" s="640" t="s">
        <v>714</v>
      </c>
      <c r="H2197" s="641">
        <v>1</v>
      </c>
      <c r="I2197" s="642">
        <v>12.86</v>
      </c>
      <c r="J2197" s="642">
        <v>12.86</v>
      </c>
    </row>
    <row r="2198" spans="1:10" ht="36" customHeight="1">
      <c r="A2198" s="637" t="s">
        <v>710</v>
      </c>
      <c r="B2198" s="638" t="s">
        <v>1600</v>
      </c>
      <c r="C2198" s="637" t="s">
        <v>23</v>
      </c>
      <c r="D2198" s="637" t="s">
        <v>1601</v>
      </c>
      <c r="E2198" s="714" t="s">
        <v>755</v>
      </c>
      <c r="F2198" s="714"/>
      <c r="G2198" s="640" t="s">
        <v>714</v>
      </c>
      <c r="H2198" s="641">
        <v>1</v>
      </c>
      <c r="I2198" s="642">
        <v>82.68</v>
      </c>
      <c r="J2198" s="642">
        <v>82.68</v>
      </c>
    </row>
    <row r="2199" spans="1:10" ht="24" customHeight="1">
      <c r="A2199" s="637" t="s">
        <v>710</v>
      </c>
      <c r="B2199" s="638" t="s">
        <v>1590</v>
      </c>
      <c r="C2199" s="637" t="s">
        <v>23</v>
      </c>
      <c r="D2199" s="637" t="s">
        <v>1591</v>
      </c>
      <c r="E2199" s="714" t="s">
        <v>713</v>
      </c>
      <c r="F2199" s="714"/>
      <c r="G2199" s="640" t="s">
        <v>714</v>
      </c>
      <c r="H2199" s="641">
        <v>1</v>
      </c>
      <c r="I2199" s="642">
        <v>14.84</v>
      </c>
      <c r="J2199" s="642">
        <v>14.84</v>
      </c>
    </row>
    <row r="2200" spans="1:10" ht="25.5">
      <c r="A2200" s="643"/>
      <c r="B2200" s="643"/>
      <c r="C2200" s="643"/>
      <c r="D2200" s="643"/>
      <c r="E2200" s="643" t="s">
        <v>717</v>
      </c>
      <c r="F2200" s="644">
        <v>11.95</v>
      </c>
      <c r="G2200" s="643" t="s">
        <v>718</v>
      </c>
      <c r="H2200" s="644">
        <v>0</v>
      </c>
      <c r="I2200" s="643" t="s">
        <v>719</v>
      </c>
      <c r="J2200" s="644">
        <v>11.95</v>
      </c>
    </row>
    <row r="2201" spans="1:10" ht="15.75" thickBot="1">
      <c r="A2201" s="643"/>
      <c r="B2201" s="643"/>
      <c r="C2201" s="643"/>
      <c r="D2201" s="643"/>
      <c r="E2201" s="643" t="s">
        <v>720</v>
      </c>
      <c r="F2201" s="644">
        <v>36.840000000000003</v>
      </c>
      <c r="G2201" s="643"/>
      <c r="H2201" s="712" t="s">
        <v>721</v>
      </c>
      <c r="I2201" s="712"/>
      <c r="J2201" s="644">
        <v>160.62</v>
      </c>
    </row>
    <row r="2202" spans="1:10" ht="0.95" customHeight="1" thickTop="1">
      <c r="A2202" s="646"/>
      <c r="B2202" s="646"/>
      <c r="C2202" s="646"/>
      <c r="D2202" s="646"/>
      <c r="E2202" s="646"/>
      <c r="F2202" s="646"/>
      <c r="G2202" s="646"/>
      <c r="H2202" s="646"/>
      <c r="I2202" s="646"/>
      <c r="J2202" s="646"/>
    </row>
    <row r="2203" spans="1:10" ht="18" customHeight="1">
      <c r="A2203" s="628"/>
      <c r="B2203" s="629" t="s">
        <v>699</v>
      </c>
      <c r="C2203" s="628" t="s">
        <v>700</v>
      </c>
      <c r="D2203" s="628" t="s">
        <v>701</v>
      </c>
      <c r="E2203" s="713" t="s">
        <v>702</v>
      </c>
      <c r="F2203" s="713"/>
      <c r="G2203" s="630" t="s">
        <v>703</v>
      </c>
      <c r="H2203" s="629" t="s">
        <v>704</v>
      </c>
      <c r="I2203" s="629" t="s">
        <v>705</v>
      </c>
      <c r="J2203" s="629" t="s">
        <v>77</v>
      </c>
    </row>
    <row r="2204" spans="1:10" ht="36" customHeight="1">
      <c r="A2204" s="631" t="s">
        <v>706</v>
      </c>
      <c r="B2204" s="632" t="s">
        <v>1594</v>
      </c>
      <c r="C2204" s="631" t="s">
        <v>23</v>
      </c>
      <c r="D2204" s="631" t="s">
        <v>1595</v>
      </c>
      <c r="E2204" s="710" t="s">
        <v>755</v>
      </c>
      <c r="F2204" s="710"/>
      <c r="G2204" s="634" t="s">
        <v>714</v>
      </c>
      <c r="H2204" s="635">
        <v>1</v>
      </c>
      <c r="I2204" s="636">
        <v>11.77</v>
      </c>
      <c r="J2204" s="636">
        <v>11.77</v>
      </c>
    </row>
    <row r="2205" spans="1:10" ht="24" customHeight="1">
      <c r="A2205" s="647" t="s">
        <v>732</v>
      </c>
      <c r="B2205" s="648" t="s">
        <v>1602</v>
      </c>
      <c r="C2205" s="647" t="s">
        <v>23</v>
      </c>
      <c r="D2205" s="647" t="s">
        <v>1603</v>
      </c>
      <c r="E2205" s="711" t="s">
        <v>1084</v>
      </c>
      <c r="F2205" s="711"/>
      <c r="G2205" s="649" t="s">
        <v>265</v>
      </c>
      <c r="H2205" s="650">
        <v>5.3300000000000001E-5</v>
      </c>
      <c r="I2205" s="651">
        <v>43367.34</v>
      </c>
      <c r="J2205" s="651">
        <v>2.31</v>
      </c>
    </row>
    <row r="2206" spans="1:10" ht="24" customHeight="1">
      <c r="A2206" s="647" t="s">
        <v>732</v>
      </c>
      <c r="B2206" s="648" t="s">
        <v>1604</v>
      </c>
      <c r="C2206" s="647" t="s">
        <v>23</v>
      </c>
      <c r="D2206" s="647" t="s">
        <v>1605</v>
      </c>
      <c r="E2206" s="711" t="s">
        <v>1084</v>
      </c>
      <c r="F2206" s="711"/>
      <c r="G2206" s="649" t="s">
        <v>265</v>
      </c>
      <c r="H2206" s="650">
        <v>5.3300000000000001E-5</v>
      </c>
      <c r="I2206" s="651">
        <v>177500</v>
      </c>
      <c r="J2206" s="651">
        <v>9.4600000000000009</v>
      </c>
    </row>
    <row r="2207" spans="1:10" ht="25.5">
      <c r="A2207" s="643"/>
      <c r="B2207" s="643"/>
      <c r="C2207" s="643"/>
      <c r="D2207" s="643"/>
      <c r="E2207" s="643" t="s">
        <v>717</v>
      </c>
      <c r="F2207" s="644">
        <v>0</v>
      </c>
      <c r="G2207" s="643" t="s">
        <v>718</v>
      </c>
      <c r="H2207" s="644">
        <v>0</v>
      </c>
      <c r="I2207" s="643" t="s">
        <v>719</v>
      </c>
      <c r="J2207" s="644">
        <v>0</v>
      </c>
    </row>
    <row r="2208" spans="1:10" ht="15.75" thickBot="1">
      <c r="A2208" s="643"/>
      <c r="B2208" s="643"/>
      <c r="C2208" s="643"/>
      <c r="D2208" s="643"/>
      <c r="E2208" s="643" t="s">
        <v>720</v>
      </c>
      <c r="F2208" s="644">
        <v>3.5</v>
      </c>
      <c r="G2208" s="643"/>
      <c r="H2208" s="712" t="s">
        <v>721</v>
      </c>
      <c r="I2208" s="712"/>
      <c r="J2208" s="644">
        <v>15.27</v>
      </c>
    </row>
    <row r="2209" spans="1:10" ht="0.95" customHeight="1" thickTop="1">
      <c r="A2209" s="646"/>
      <c r="B2209" s="646"/>
      <c r="C2209" s="646"/>
      <c r="D2209" s="646"/>
      <c r="E2209" s="646"/>
      <c r="F2209" s="646"/>
      <c r="G2209" s="646"/>
      <c r="H2209" s="646"/>
      <c r="I2209" s="646"/>
      <c r="J2209" s="646"/>
    </row>
    <row r="2210" spans="1:10" ht="18" customHeight="1">
      <c r="A2210" s="628"/>
      <c r="B2210" s="629" t="s">
        <v>699</v>
      </c>
      <c r="C2210" s="628" t="s">
        <v>700</v>
      </c>
      <c r="D2210" s="628" t="s">
        <v>701</v>
      </c>
      <c r="E2210" s="713" t="s">
        <v>702</v>
      </c>
      <c r="F2210" s="713"/>
      <c r="G2210" s="630" t="s">
        <v>703</v>
      </c>
      <c r="H2210" s="629" t="s">
        <v>704</v>
      </c>
      <c r="I2210" s="629" t="s">
        <v>705</v>
      </c>
      <c r="J2210" s="629" t="s">
        <v>77</v>
      </c>
    </row>
    <row r="2211" spans="1:10" ht="24" customHeight="1">
      <c r="A2211" s="631" t="s">
        <v>706</v>
      </c>
      <c r="B2211" s="632" t="s">
        <v>1596</v>
      </c>
      <c r="C2211" s="631" t="s">
        <v>23</v>
      </c>
      <c r="D2211" s="631" t="s">
        <v>1597</v>
      </c>
      <c r="E2211" s="710" t="s">
        <v>755</v>
      </c>
      <c r="F2211" s="710"/>
      <c r="G2211" s="634" t="s">
        <v>714</v>
      </c>
      <c r="H2211" s="635">
        <v>1</v>
      </c>
      <c r="I2211" s="636">
        <v>1.63</v>
      </c>
      <c r="J2211" s="636">
        <v>1.63</v>
      </c>
    </row>
    <row r="2212" spans="1:10" ht="24" customHeight="1">
      <c r="A2212" s="647" t="s">
        <v>732</v>
      </c>
      <c r="B2212" s="648" t="s">
        <v>1602</v>
      </c>
      <c r="C2212" s="647" t="s">
        <v>23</v>
      </c>
      <c r="D2212" s="647" t="s">
        <v>1603</v>
      </c>
      <c r="E2212" s="711" t="s">
        <v>1084</v>
      </c>
      <c r="F2212" s="711"/>
      <c r="G2212" s="649" t="s">
        <v>265</v>
      </c>
      <c r="H2212" s="650">
        <v>7.4000000000000003E-6</v>
      </c>
      <c r="I2212" s="651">
        <v>43367.34</v>
      </c>
      <c r="J2212" s="651">
        <v>0.32</v>
      </c>
    </row>
    <row r="2213" spans="1:10" ht="24" customHeight="1">
      <c r="A2213" s="647" t="s">
        <v>732</v>
      </c>
      <c r="B2213" s="648" t="s">
        <v>1604</v>
      </c>
      <c r="C2213" s="647" t="s">
        <v>23</v>
      </c>
      <c r="D2213" s="647" t="s">
        <v>1605</v>
      </c>
      <c r="E2213" s="711" t="s">
        <v>1084</v>
      </c>
      <c r="F2213" s="711"/>
      <c r="G2213" s="649" t="s">
        <v>265</v>
      </c>
      <c r="H2213" s="650">
        <v>7.4000000000000003E-6</v>
      </c>
      <c r="I2213" s="651">
        <v>177500</v>
      </c>
      <c r="J2213" s="651">
        <v>1.31</v>
      </c>
    </row>
    <row r="2214" spans="1:10" ht="25.5">
      <c r="A2214" s="643"/>
      <c r="B2214" s="643"/>
      <c r="C2214" s="643"/>
      <c r="D2214" s="643"/>
      <c r="E2214" s="643" t="s">
        <v>717</v>
      </c>
      <c r="F2214" s="644">
        <v>0</v>
      </c>
      <c r="G2214" s="643" t="s">
        <v>718</v>
      </c>
      <c r="H2214" s="644">
        <v>0</v>
      </c>
      <c r="I2214" s="643" t="s">
        <v>719</v>
      </c>
      <c r="J2214" s="644">
        <v>0</v>
      </c>
    </row>
    <row r="2215" spans="1:10" ht="15.75" thickBot="1">
      <c r="A2215" s="643"/>
      <c r="B2215" s="643"/>
      <c r="C2215" s="643"/>
      <c r="D2215" s="643"/>
      <c r="E2215" s="643" t="s">
        <v>720</v>
      </c>
      <c r="F2215" s="644">
        <v>0.48</v>
      </c>
      <c r="G2215" s="643"/>
      <c r="H2215" s="712" t="s">
        <v>721</v>
      </c>
      <c r="I2215" s="712"/>
      <c r="J2215" s="644">
        <v>2.11</v>
      </c>
    </row>
    <row r="2216" spans="1:10" ht="0.95" customHeight="1" thickTop="1">
      <c r="A2216" s="646"/>
      <c r="B2216" s="646"/>
      <c r="C2216" s="646"/>
      <c r="D2216" s="646"/>
      <c r="E2216" s="646"/>
      <c r="F2216" s="646"/>
      <c r="G2216" s="646"/>
      <c r="H2216" s="646"/>
      <c r="I2216" s="646"/>
      <c r="J2216" s="646"/>
    </row>
    <row r="2217" spans="1:10" ht="18" customHeight="1">
      <c r="A2217" s="628"/>
      <c r="B2217" s="629" t="s">
        <v>699</v>
      </c>
      <c r="C2217" s="628" t="s">
        <v>700</v>
      </c>
      <c r="D2217" s="628" t="s">
        <v>701</v>
      </c>
      <c r="E2217" s="713" t="s">
        <v>702</v>
      </c>
      <c r="F2217" s="713"/>
      <c r="G2217" s="630" t="s">
        <v>703</v>
      </c>
      <c r="H2217" s="629" t="s">
        <v>704</v>
      </c>
      <c r="I2217" s="629" t="s">
        <v>705</v>
      </c>
      <c r="J2217" s="629" t="s">
        <v>77</v>
      </c>
    </row>
    <row r="2218" spans="1:10" ht="36" customHeight="1">
      <c r="A2218" s="631" t="s">
        <v>706</v>
      </c>
      <c r="B2218" s="632" t="s">
        <v>1598</v>
      </c>
      <c r="C2218" s="631" t="s">
        <v>23</v>
      </c>
      <c r="D2218" s="631" t="s">
        <v>1599</v>
      </c>
      <c r="E2218" s="710" t="s">
        <v>755</v>
      </c>
      <c r="F2218" s="710"/>
      <c r="G2218" s="634" t="s">
        <v>714</v>
      </c>
      <c r="H2218" s="635">
        <v>1</v>
      </c>
      <c r="I2218" s="636">
        <v>12.86</v>
      </c>
      <c r="J2218" s="636">
        <v>12.86</v>
      </c>
    </row>
    <row r="2219" spans="1:10" ht="24" customHeight="1">
      <c r="A2219" s="647" t="s">
        <v>732</v>
      </c>
      <c r="B2219" s="648" t="s">
        <v>1602</v>
      </c>
      <c r="C2219" s="647" t="s">
        <v>23</v>
      </c>
      <c r="D2219" s="647" t="s">
        <v>1603</v>
      </c>
      <c r="E2219" s="711" t="s">
        <v>1084</v>
      </c>
      <c r="F2219" s="711"/>
      <c r="G2219" s="649" t="s">
        <v>265</v>
      </c>
      <c r="H2219" s="650">
        <v>5.8300000000000001E-5</v>
      </c>
      <c r="I2219" s="651">
        <v>43367.34</v>
      </c>
      <c r="J2219" s="651">
        <v>2.52</v>
      </c>
    </row>
    <row r="2220" spans="1:10" ht="24" customHeight="1">
      <c r="A2220" s="647" t="s">
        <v>732</v>
      </c>
      <c r="B2220" s="648" t="s">
        <v>1604</v>
      </c>
      <c r="C2220" s="647" t="s">
        <v>23</v>
      </c>
      <c r="D2220" s="647" t="s">
        <v>1605</v>
      </c>
      <c r="E2220" s="711" t="s">
        <v>1084</v>
      </c>
      <c r="F2220" s="711"/>
      <c r="G2220" s="649" t="s">
        <v>265</v>
      </c>
      <c r="H2220" s="650">
        <v>5.8300000000000001E-5</v>
      </c>
      <c r="I2220" s="651">
        <v>177500</v>
      </c>
      <c r="J2220" s="651">
        <v>10.34</v>
      </c>
    </row>
    <row r="2221" spans="1:10" ht="25.5">
      <c r="A2221" s="643"/>
      <c r="B2221" s="643"/>
      <c r="C2221" s="643"/>
      <c r="D2221" s="643"/>
      <c r="E2221" s="643" t="s">
        <v>717</v>
      </c>
      <c r="F2221" s="644">
        <v>0</v>
      </c>
      <c r="G2221" s="643" t="s">
        <v>718</v>
      </c>
      <c r="H2221" s="644">
        <v>0</v>
      </c>
      <c r="I2221" s="643" t="s">
        <v>719</v>
      </c>
      <c r="J2221" s="644">
        <v>0</v>
      </c>
    </row>
    <row r="2222" spans="1:10" ht="15.75" thickBot="1">
      <c r="A2222" s="643"/>
      <c r="B2222" s="643"/>
      <c r="C2222" s="643"/>
      <c r="D2222" s="643"/>
      <c r="E2222" s="643" t="s">
        <v>720</v>
      </c>
      <c r="F2222" s="644">
        <v>3.82</v>
      </c>
      <c r="G2222" s="643"/>
      <c r="H2222" s="712" t="s">
        <v>721</v>
      </c>
      <c r="I2222" s="712"/>
      <c r="J2222" s="644">
        <v>16.68</v>
      </c>
    </row>
    <row r="2223" spans="1:10" ht="0.95" customHeight="1" thickTop="1">
      <c r="A2223" s="646"/>
      <c r="B2223" s="646"/>
      <c r="C2223" s="646"/>
      <c r="D2223" s="646"/>
      <c r="E2223" s="646"/>
      <c r="F2223" s="646"/>
      <c r="G2223" s="646"/>
      <c r="H2223" s="646"/>
      <c r="I2223" s="646"/>
      <c r="J2223" s="646"/>
    </row>
    <row r="2224" spans="1:10" ht="18" customHeight="1">
      <c r="A2224" s="628"/>
      <c r="B2224" s="629" t="s">
        <v>699</v>
      </c>
      <c r="C2224" s="628" t="s">
        <v>700</v>
      </c>
      <c r="D2224" s="628" t="s">
        <v>701</v>
      </c>
      <c r="E2224" s="713" t="s">
        <v>702</v>
      </c>
      <c r="F2224" s="713"/>
      <c r="G2224" s="630" t="s">
        <v>703</v>
      </c>
      <c r="H2224" s="629" t="s">
        <v>704</v>
      </c>
      <c r="I2224" s="629" t="s">
        <v>705</v>
      </c>
      <c r="J2224" s="629" t="s">
        <v>77</v>
      </c>
    </row>
    <row r="2225" spans="1:10" ht="36" customHeight="1">
      <c r="A2225" s="631" t="s">
        <v>706</v>
      </c>
      <c r="B2225" s="632" t="s">
        <v>1600</v>
      </c>
      <c r="C2225" s="631" t="s">
        <v>23</v>
      </c>
      <c r="D2225" s="631" t="s">
        <v>1601</v>
      </c>
      <c r="E2225" s="710" t="s">
        <v>755</v>
      </c>
      <c r="F2225" s="710"/>
      <c r="G2225" s="634" t="s">
        <v>714</v>
      </c>
      <c r="H2225" s="635">
        <v>1</v>
      </c>
      <c r="I2225" s="636">
        <v>82.68</v>
      </c>
      <c r="J2225" s="636">
        <v>82.68</v>
      </c>
    </row>
    <row r="2226" spans="1:10" ht="24" customHeight="1">
      <c r="A2226" s="647" t="s">
        <v>732</v>
      </c>
      <c r="B2226" s="648" t="s">
        <v>1226</v>
      </c>
      <c r="C2226" s="647" t="s">
        <v>23</v>
      </c>
      <c r="D2226" s="647" t="s">
        <v>1227</v>
      </c>
      <c r="E2226" s="711" t="s">
        <v>735</v>
      </c>
      <c r="F2226" s="711"/>
      <c r="G2226" s="649" t="s">
        <v>1030</v>
      </c>
      <c r="H2226" s="650">
        <v>20.02</v>
      </c>
      <c r="I2226" s="651">
        <v>4.13</v>
      </c>
      <c r="J2226" s="651">
        <v>82.68</v>
      </c>
    </row>
    <row r="2227" spans="1:10" ht="25.5">
      <c r="A2227" s="643"/>
      <c r="B2227" s="643"/>
      <c r="C2227" s="643"/>
      <c r="D2227" s="643"/>
      <c r="E2227" s="643" t="s">
        <v>717</v>
      </c>
      <c r="F2227" s="644">
        <v>0</v>
      </c>
      <c r="G2227" s="643" t="s">
        <v>718</v>
      </c>
      <c r="H2227" s="644">
        <v>0</v>
      </c>
      <c r="I2227" s="643" t="s">
        <v>719</v>
      </c>
      <c r="J2227" s="644">
        <v>0</v>
      </c>
    </row>
    <row r="2228" spans="1:10" ht="15.75" thickBot="1">
      <c r="A2228" s="643"/>
      <c r="B2228" s="643"/>
      <c r="C2228" s="643"/>
      <c r="D2228" s="643"/>
      <c r="E2228" s="643" t="s">
        <v>720</v>
      </c>
      <c r="F2228" s="644">
        <v>24.61</v>
      </c>
      <c r="G2228" s="643"/>
      <c r="H2228" s="712" t="s">
        <v>721</v>
      </c>
      <c r="I2228" s="712"/>
      <c r="J2228" s="644">
        <v>107.29</v>
      </c>
    </row>
    <row r="2229" spans="1:10" ht="0.95" customHeight="1" thickTop="1">
      <c r="A2229" s="646"/>
      <c r="B2229" s="646"/>
      <c r="C2229" s="646"/>
      <c r="D2229" s="646"/>
      <c r="E2229" s="646"/>
      <c r="F2229" s="646"/>
      <c r="G2229" s="646"/>
      <c r="H2229" s="646"/>
      <c r="I2229" s="646"/>
      <c r="J2229" s="646"/>
    </row>
    <row r="2230" spans="1:10" ht="18" customHeight="1">
      <c r="A2230" s="628"/>
      <c r="B2230" s="629" t="s">
        <v>699</v>
      </c>
      <c r="C2230" s="628" t="s">
        <v>700</v>
      </c>
      <c r="D2230" s="628" t="s">
        <v>701</v>
      </c>
      <c r="E2230" s="713" t="s">
        <v>702</v>
      </c>
      <c r="F2230" s="713"/>
      <c r="G2230" s="630" t="s">
        <v>703</v>
      </c>
      <c r="H2230" s="629" t="s">
        <v>704</v>
      </c>
      <c r="I2230" s="629" t="s">
        <v>705</v>
      </c>
      <c r="J2230" s="629" t="s">
        <v>77</v>
      </c>
    </row>
    <row r="2231" spans="1:10" ht="36" customHeight="1">
      <c r="A2231" s="631" t="s">
        <v>706</v>
      </c>
      <c r="B2231" s="632" t="s">
        <v>848</v>
      </c>
      <c r="C2231" s="631" t="s">
        <v>23</v>
      </c>
      <c r="D2231" s="631" t="s">
        <v>849</v>
      </c>
      <c r="E2231" s="710" t="s">
        <v>755</v>
      </c>
      <c r="F2231" s="710"/>
      <c r="G2231" s="634" t="s">
        <v>776</v>
      </c>
      <c r="H2231" s="635">
        <v>1</v>
      </c>
      <c r="I2231" s="636">
        <v>28.4</v>
      </c>
      <c r="J2231" s="636">
        <v>28.4</v>
      </c>
    </row>
    <row r="2232" spans="1:10" ht="36" customHeight="1">
      <c r="A2232" s="637" t="s">
        <v>710</v>
      </c>
      <c r="B2232" s="638" t="s">
        <v>1606</v>
      </c>
      <c r="C2232" s="637" t="s">
        <v>23</v>
      </c>
      <c r="D2232" s="637" t="s">
        <v>1607</v>
      </c>
      <c r="E2232" s="714" t="s">
        <v>755</v>
      </c>
      <c r="F2232" s="714"/>
      <c r="G2232" s="640" t="s">
        <v>714</v>
      </c>
      <c r="H2232" s="641">
        <v>1</v>
      </c>
      <c r="I2232" s="642">
        <v>1.65</v>
      </c>
      <c r="J2232" s="642">
        <v>1.65</v>
      </c>
    </row>
    <row r="2233" spans="1:10" ht="36" customHeight="1">
      <c r="A2233" s="637" t="s">
        <v>710</v>
      </c>
      <c r="B2233" s="638" t="s">
        <v>1608</v>
      </c>
      <c r="C2233" s="637" t="s">
        <v>23</v>
      </c>
      <c r="D2233" s="637" t="s">
        <v>1609</v>
      </c>
      <c r="E2233" s="714" t="s">
        <v>755</v>
      </c>
      <c r="F2233" s="714"/>
      <c r="G2233" s="640" t="s">
        <v>714</v>
      </c>
      <c r="H2233" s="641">
        <v>1</v>
      </c>
      <c r="I2233" s="642">
        <v>11.91</v>
      </c>
      <c r="J2233" s="642">
        <v>11.91</v>
      </c>
    </row>
    <row r="2234" spans="1:10" ht="24" customHeight="1">
      <c r="A2234" s="637" t="s">
        <v>710</v>
      </c>
      <c r="B2234" s="638" t="s">
        <v>1590</v>
      </c>
      <c r="C2234" s="637" t="s">
        <v>23</v>
      </c>
      <c r="D2234" s="637" t="s">
        <v>1591</v>
      </c>
      <c r="E2234" s="714" t="s">
        <v>713</v>
      </c>
      <c r="F2234" s="714"/>
      <c r="G2234" s="640" t="s">
        <v>714</v>
      </c>
      <c r="H2234" s="641">
        <v>1</v>
      </c>
      <c r="I2234" s="642">
        <v>14.84</v>
      </c>
      <c r="J2234" s="642">
        <v>14.84</v>
      </c>
    </row>
    <row r="2235" spans="1:10" ht="25.5">
      <c r="A2235" s="643"/>
      <c r="B2235" s="643"/>
      <c r="C2235" s="643"/>
      <c r="D2235" s="643"/>
      <c r="E2235" s="643" t="s">
        <v>717</v>
      </c>
      <c r="F2235" s="644">
        <v>11.95</v>
      </c>
      <c r="G2235" s="643" t="s">
        <v>718</v>
      </c>
      <c r="H2235" s="644">
        <v>0</v>
      </c>
      <c r="I2235" s="643" t="s">
        <v>719</v>
      </c>
      <c r="J2235" s="644">
        <v>11.95</v>
      </c>
    </row>
    <row r="2236" spans="1:10" ht="15.75" thickBot="1">
      <c r="A2236" s="643"/>
      <c r="B2236" s="643"/>
      <c r="C2236" s="643"/>
      <c r="D2236" s="643"/>
      <c r="E2236" s="643" t="s">
        <v>720</v>
      </c>
      <c r="F2236" s="644">
        <v>8.4499999999999993</v>
      </c>
      <c r="G2236" s="643"/>
      <c r="H2236" s="712" t="s">
        <v>721</v>
      </c>
      <c r="I2236" s="712"/>
      <c r="J2236" s="644">
        <v>36.85</v>
      </c>
    </row>
    <row r="2237" spans="1:10" ht="0.95" customHeight="1" thickTop="1">
      <c r="A2237" s="646"/>
      <c r="B2237" s="646"/>
      <c r="C2237" s="646"/>
      <c r="D2237" s="646"/>
      <c r="E2237" s="646"/>
      <c r="F2237" s="646"/>
      <c r="G2237" s="646"/>
      <c r="H2237" s="646"/>
      <c r="I2237" s="646"/>
      <c r="J2237" s="646"/>
    </row>
    <row r="2238" spans="1:10" ht="18" customHeight="1">
      <c r="A2238" s="628"/>
      <c r="B2238" s="629" t="s">
        <v>699</v>
      </c>
      <c r="C2238" s="628" t="s">
        <v>700</v>
      </c>
      <c r="D2238" s="628" t="s">
        <v>701</v>
      </c>
      <c r="E2238" s="713" t="s">
        <v>702</v>
      </c>
      <c r="F2238" s="713"/>
      <c r="G2238" s="630" t="s">
        <v>703</v>
      </c>
      <c r="H2238" s="629" t="s">
        <v>704</v>
      </c>
      <c r="I2238" s="629" t="s">
        <v>705</v>
      </c>
      <c r="J2238" s="629" t="s">
        <v>77</v>
      </c>
    </row>
    <row r="2239" spans="1:10" ht="36" customHeight="1">
      <c r="A2239" s="631" t="s">
        <v>706</v>
      </c>
      <c r="B2239" s="632" t="s">
        <v>844</v>
      </c>
      <c r="C2239" s="631" t="s">
        <v>23</v>
      </c>
      <c r="D2239" s="631" t="s">
        <v>845</v>
      </c>
      <c r="E2239" s="710" t="s">
        <v>755</v>
      </c>
      <c r="F2239" s="710"/>
      <c r="G2239" s="634" t="s">
        <v>367</v>
      </c>
      <c r="H2239" s="635">
        <v>1</v>
      </c>
      <c r="I2239" s="636">
        <v>124.1</v>
      </c>
      <c r="J2239" s="636">
        <v>124.1</v>
      </c>
    </row>
    <row r="2240" spans="1:10" ht="36" customHeight="1">
      <c r="A2240" s="637" t="s">
        <v>710</v>
      </c>
      <c r="B2240" s="638" t="s">
        <v>1608</v>
      </c>
      <c r="C2240" s="637" t="s">
        <v>23</v>
      </c>
      <c r="D2240" s="637" t="s">
        <v>1609</v>
      </c>
      <c r="E2240" s="714" t="s">
        <v>755</v>
      </c>
      <c r="F2240" s="714"/>
      <c r="G2240" s="640" t="s">
        <v>714</v>
      </c>
      <c r="H2240" s="641">
        <v>1</v>
      </c>
      <c r="I2240" s="642">
        <v>11.91</v>
      </c>
      <c r="J2240" s="642">
        <v>11.91</v>
      </c>
    </row>
    <row r="2241" spans="1:10" ht="36" customHeight="1">
      <c r="A2241" s="637" t="s">
        <v>710</v>
      </c>
      <c r="B2241" s="638" t="s">
        <v>1606</v>
      </c>
      <c r="C2241" s="637" t="s">
        <v>23</v>
      </c>
      <c r="D2241" s="637" t="s">
        <v>1607</v>
      </c>
      <c r="E2241" s="714" t="s">
        <v>755</v>
      </c>
      <c r="F2241" s="714"/>
      <c r="G2241" s="640" t="s">
        <v>714</v>
      </c>
      <c r="H2241" s="641">
        <v>1</v>
      </c>
      <c r="I2241" s="642">
        <v>1.65</v>
      </c>
      <c r="J2241" s="642">
        <v>1.65</v>
      </c>
    </row>
    <row r="2242" spans="1:10" ht="36" customHeight="1">
      <c r="A2242" s="637" t="s">
        <v>710</v>
      </c>
      <c r="B2242" s="638" t="s">
        <v>1610</v>
      </c>
      <c r="C2242" s="637" t="s">
        <v>23</v>
      </c>
      <c r="D2242" s="637" t="s">
        <v>1611</v>
      </c>
      <c r="E2242" s="714" t="s">
        <v>755</v>
      </c>
      <c r="F2242" s="714"/>
      <c r="G2242" s="640" t="s">
        <v>714</v>
      </c>
      <c r="H2242" s="641">
        <v>1</v>
      </c>
      <c r="I2242" s="642">
        <v>13.02</v>
      </c>
      <c r="J2242" s="642">
        <v>13.02</v>
      </c>
    </row>
    <row r="2243" spans="1:10" ht="36" customHeight="1">
      <c r="A2243" s="637" t="s">
        <v>710</v>
      </c>
      <c r="B2243" s="638" t="s">
        <v>1612</v>
      </c>
      <c r="C2243" s="637" t="s">
        <v>23</v>
      </c>
      <c r="D2243" s="637" t="s">
        <v>1613</v>
      </c>
      <c r="E2243" s="714" t="s">
        <v>755</v>
      </c>
      <c r="F2243" s="714"/>
      <c r="G2243" s="640" t="s">
        <v>714</v>
      </c>
      <c r="H2243" s="641">
        <v>1</v>
      </c>
      <c r="I2243" s="642">
        <v>82.68</v>
      </c>
      <c r="J2243" s="642">
        <v>82.68</v>
      </c>
    </row>
    <row r="2244" spans="1:10" ht="24" customHeight="1">
      <c r="A2244" s="637" t="s">
        <v>710</v>
      </c>
      <c r="B2244" s="638" t="s">
        <v>1590</v>
      </c>
      <c r="C2244" s="637" t="s">
        <v>23</v>
      </c>
      <c r="D2244" s="637" t="s">
        <v>1591</v>
      </c>
      <c r="E2244" s="714" t="s">
        <v>713</v>
      </c>
      <c r="F2244" s="714"/>
      <c r="G2244" s="640" t="s">
        <v>714</v>
      </c>
      <c r="H2244" s="641">
        <v>1</v>
      </c>
      <c r="I2244" s="642">
        <v>14.84</v>
      </c>
      <c r="J2244" s="642">
        <v>14.84</v>
      </c>
    </row>
    <row r="2245" spans="1:10" ht="25.5">
      <c r="A2245" s="643"/>
      <c r="B2245" s="643"/>
      <c r="C2245" s="643"/>
      <c r="D2245" s="643"/>
      <c r="E2245" s="643" t="s">
        <v>717</v>
      </c>
      <c r="F2245" s="644">
        <v>11.95</v>
      </c>
      <c r="G2245" s="643" t="s">
        <v>718</v>
      </c>
      <c r="H2245" s="644">
        <v>0</v>
      </c>
      <c r="I2245" s="643" t="s">
        <v>719</v>
      </c>
      <c r="J2245" s="644">
        <v>11.95</v>
      </c>
    </row>
    <row r="2246" spans="1:10" ht="15.75" thickBot="1">
      <c r="A2246" s="643"/>
      <c r="B2246" s="643"/>
      <c r="C2246" s="643"/>
      <c r="D2246" s="643"/>
      <c r="E2246" s="643" t="s">
        <v>720</v>
      </c>
      <c r="F2246" s="644">
        <v>36.94</v>
      </c>
      <c r="G2246" s="643"/>
      <c r="H2246" s="712" t="s">
        <v>721</v>
      </c>
      <c r="I2246" s="712"/>
      <c r="J2246" s="644">
        <v>161.04</v>
      </c>
    </row>
    <row r="2247" spans="1:10" ht="0.95" customHeight="1" thickTop="1">
      <c r="A2247" s="646"/>
      <c r="B2247" s="646"/>
      <c r="C2247" s="646"/>
      <c r="D2247" s="646"/>
      <c r="E2247" s="646"/>
      <c r="F2247" s="646"/>
      <c r="G2247" s="646"/>
      <c r="H2247" s="646"/>
      <c r="I2247" s="646"/>
      <c r="J2247" s="646"/>
    </row>
    <row r="2248" spans="1:10" ht="18" customHeight="1">
      <c r="A2248" s="628"/>
      <c r="B2248" s="629" t="s">
        <v>699</v>
      </c>
      <c r="C2248" s="628" t="s">
        <v>700</v>
      </c>
      <c r="D2248" s="628" t="s">
        <v>701</v>
      </c>
      <c r="E2248" s="713" t="s">
        <v>702</v>
      </c>
      <c r="F2248" s="713"/>
      <c r="G2248" s="630" t="s">
        <v>703</v>
      </c>
      <c r="H2248" s="629" t="s">
        <v>704</v>
      </c>
      <c r="I2248" s="629" t="s">
        <v>705</v>
      </c>
      <c r="J2248" s="629" t="s">
        <v>77</v>
      </c>
    </row>
    <row r="2249" spans="1:10" ht="36" customHeight="1">
      <c r="A2249" s="631" t="s">
        <v>706</v>
      </c>
      <c r="B2249" s="632" t="s">
        <v>1608</v>
      </c>
      <c r="C2249" s="631" t="s">
        <v>23</v>
      </c>
      <c r="D2249" s="631" t="s">
        <v>1609</v>
      </c>
      <c r="E2249" s="710" t="s">
        <v>755</v>
      </c>
      <c r="F2249" s="710"/>
      <c r="G2249" s="634" t="s">
        <v>714</v>
      </c>
      <c r="H2249" s="635">
        <v>1</v>
      </c>
      <c r="I2249" s="636">
        <v>11.91</v>
      </c>
      <c r="J2249" s="636">
        <v>11.91</v>
      </c>
    </row>
    <row r="2250" spans="1:10" ht="24" customHeight="1">
      <c r="A2250" s="647" t="s">
        <v>732</v>
      </c>
      <c r="B2250" s="648" t="s">
        <v>1604</v>
      </c>
      <c r="C2250" s="647" t="s">
        <v>23</v>
      </c>
      <c r="D2250" s="647" t="s">
        <v>1605</v>
      </c>
      <c r="E2250" s="711" t="s">
        <v>1084</v>
      </c>
      <c r="F2250" s="711"/>
      <c r="G2250" s="649" t="s">
        <v>265</v>
      </c>
      <c r="H2250" s="650">
        <v>5.3300000000000001E-5</v>
      </c>
      <c r="I2250" s="651">
        <v>177500</v>
      </c>
      <c r="J2250" s="651">
        <v>9.4600000000000009</v>
      </c>
    </row>
    <row r="2251" spans="1:10" ht="24" customHeight="1">
      <c r="A2251" s="647" t="s">
        <v>732</v>
      </c>
      <c r="B2251" s="648" t="s">
        <v>1614</v>
      </c>
      <c r="C2251" s="647" t="s">
        <v>23</v>
      </c>
      <c r="D2251" s="647" t="s">
        <v>1615</v>
      </c>
      <c r="E2251" s="711" t="s">
        <v>1084</v>
      </c>
      <c r="F2251" s="711"/>
      <c r="G2251" s="649" t="s">
        <v>265</v>
      </c>
      <c r="H2251" s="650">
        <v>5.3300000000000001E-5</v>
      </c>
      <c r="I2251" s="651">
        <v>45969.38</v>
      </c>
      <c r="J2251" s="651">
        <v>2.4500000000000002</v>
      </c>
    </row>
    <row r="2252" spans="1:10" ht="25.5">
      <c r="A2252" s="643"/>
      <c r="B2252" s="643"/>
      <c r="C2252" s="643"/>
      <c r="D2252" s="643"/>
      <c r="E2252" s="643" t="s">
        <v>717</v>
      </c>
      <c r="F2252" s="644">
        <v>0</v>
      </c>
      <c r="G2252" s="643" t="s">
        <v>718</v>
      </c>
      <c r="H2252" s="644">
        <v>0</v>
      </c>
      <c r="I2252" s="643" t="s">
        <v>719</v>
      </c>
      <c r="J2252" s="644">
        <v>0</v>
      </c>
    </row>
    <row r="2253" spans="1:10" ht="15.75" thickBot="1">
      <c r="A2253" s="643"/>
      <c r="B2253" s="643"/>
      <c r="C2253" s="643"/>
      <c r="D2253" s="643"/>
      <c r="E2253" s="643" t="s">
        <v>720</v>
      </c>
      <c r="F2253" s="644">
        <v>3.54</v>
      </c>
      <c r="G2253" s="643"/>
      <c r="H2253" s="712" t="s">
        <v>721</v>
      </c>
      <c r="I2253" s="712"/>
      <c r="J2253" s="644">
        <v>15.45</v>
      </c>
    </row>
    <row r="2254" spans="1:10" ht="0.95" customHeight="1" thickTop="1">
      <c r="A2254" s="646"/>
      <c r="B2254" s="646"/>
      <c r="C2254" s="646"/>
      <c r="D2254" s="646"/>
      <c r="E2254" s="646"/>
      <c r="F2254" s="646"/>
      <c r="G2254" s="646"/>
      <c r="H2254" s="646"/>
      <c r="I2254" s="646"/>
      <c r="J2254" s="646"/>
    </row>
    <row r="2255" spans="1:10" ht="18" customHeight="1">
      <c r="A2255" s="628"/>
      <c r="B2255" s="629" t="s">
        <v>699</v>
      </c>
      <c r="C2255" s="628" t="s">
        <v>700</v>
      </c>
      <c r="D2255" s="628" t="s">
        <v>701</v>
      </c>
      <c r="E2255" s="713" t="s">
        <v>702</v>
      </c>
      <c r="F2255" s="713"/>
      <c r="G2255" s="630" t="s">
        <v>703</v>
      </c>
      <c r="H2255" s="629" t="s">
        <v>704</v>
      </c>
      <c r="I2255" s="629" t="s">
        <v>705</v>
      </c>
      <c r="J2255" s="629" t="s">
        <v>77</v>
      </c>
    </row>
    <row r="2256" spans="1:10" ht="36" customHeight="1">
      <c r="A2256" s="631" t="s">
        <v>706</v>
      </c>
      <c r="B2256" s="632" t="s">
        <v>1606</v>
      </c>
      <c r="C2256" s="631" t="s">
        <v>23</v>
      </c>
      <c r="D2256" s="631" t="s">
        <v>1607</v>
      </c>
      <c r="E2256" s="710" t="s">
        <v>755</v>
      </c>
      <c r="F2256" s="710"/>
      <c r="G2256" s="634" t="s">
        <v>714</v>
      </c>
      <c r="H2256" s="635">
        <v>1</v>
      </c>
      <c r="I2256" s="636">
        <v>1.65</v>
      </c>
      <c r="J2256" s="636">
        <v>1.65</v>
      </c>
    </row>
    <row r="2257" spans="1:10" ht="24" customHeight="1">
      <c r="A2257" s="647" t="s">
        <v>732</v>
      </c>
      <c r="B2257" s="648" t="s">
        <v>1604</v>
      </c>
      <c r="C2257" s="647" t="s">
        <v>23</v>
      </c>
      <c r="D2257" s="647" t="s">
        <v>1605</v>
      </c>
      <c r="E2257" s="711" t="s">
        <v>1084</v>
      </c>
      <c r="F2257" s="711"/>
      <c r="G2257" s="649" t="s">
        <v>265</v>
      </c>
      <c r="H2257" s="650">
        <v>7.4000000000000003E-6</v>
      </c>
      <c r="I2257" s="651">
        <v>177500</v>
      </c>
      <c r="J2257" s="651">
        <v>1.31</v>
      </c>
    </row>
    <row r="2258" spans="1:10" ht="24" customHeight="1">
      <c r="A2258" s="647" t="s">
        <v>732</v>
      </c>
      <c r="B2258" s="648" t="s">
        <v>1614</v>
      </c>
      <c r="C2258" s="647" t="s">
        <v>23</v>
      </c>
      <c r="D2258" s="647" t="s">
        <v>1615</v>
      </c>
      <c r="E2258" s="711" t="s">
        <v>1084</v>
      </c>
      <c r="F2258" s="711"/>
      <c r="G2258" s="649" t="s">
        <v>265</v>
      </c>
      <c r="H2258" s="650">
        <v>7.4000000000000003E-6</v>
      </c>
      <c r="I2258" s="651">
        <v>45969.38</v>
      </c>
      <c r="J2258" s="651">
        <v>0.34</v>
      </c>
    </row>
    <row r="2259" spans="1:10" ht="25.5">
      <c r="A2259" s="643"/>
      <c r="B2259" s="643"/>
      <c r="C2259" s="643"/>
      <c r="D2259" s="643"/>
      <c r="E2259" s="643" t="s">
        <v>717</v>
      </c>
      <c r="F2259" s="644">
        <v>0</v>
      </c>
      <c r="G2259" s="643" t="s">
        <v>718</v>
      </c>
      <c r="H2259" s="644">
        <v>0</v>
      </c>
      <c r="I2259" s="643" t="s">
        <v>719</v>
      </c>
      <c r="J2259" s="644">
        <v>0</v>
      </c>
    </row>
    <row r="2260" spans="1:10" ht="15.75" thickBot="1">
      <c r="A2260" s="643"/>
      <c r="B2260" s="643"/>
      <c r="C2260" s="643"/>
      <c r="D2260" s="643"/>
      <c r="E2260" s="643" t="s">
        <v>720</v>
      </c>
      <c r="F2260" s="644">
        <v>0.49</v>
      </c>
      <c r="G2260" s="643"/>
      <c r="H2260" s="712" t="s">
        <v>721</v>
      </c>
      <c r="I2260" s="712"/>
      <c r="J2260" s="644">
        <v>2.14</v>
      </c>
    </row>
    <row r="2261" spans="1:10" ht="0.95" customHeight="1" thickTop="1">
      <c r="A2261" s="646"/>
      <c r="B2261" s="646"/>
      <c r="C2261" s="646"/>
      <c r="D2261" s="646"/>
      <c r="E2261" s="646"/>
      <c r="F2261" s="646"/>
      <c r="G2261" s="646"/>
      <c r="H2261" s="646"/>
      <c r="I2261" s="646"/>
      <c r="J2261" s="646"/>
    </row>
    <row r="2262" spans="1:10" ht="18" customHeight="1">
      <c r="A2262" s="628"/>
      <c r="B2262" s="629" t="s">
        <v>699</v>
      </c>
      <c r="C2262" s="628" t="s">
        <v>700</v>
      </c>
      <c r="D2262" s="628" t="s">
        <v>701</v>
      </c>
      <c r="E2262" s="713" t="s">
        <v>702</v>
      </c>
      <c r="F2262" s="713"/>
      <c r="G2262" s="630" t="s">
        <v>703</v>
      </c>
      <c r="H2262" s="629" t="s">
        <v>704</v>
      </c>
      <c r="I2262" s="629" t="s">
        <v>705</v>
      </c>
      <c r="J2262" s="629" t="s">
        <v>77</v>
      </c>
    </row>
    <row r="2263" spans="1:10" ht="36" customHeight="1">
      <c r="A2263" s="631" t="s">
        <v>706</v>
      </c>
      <c r="B2263" s="632" t="s">
        <v>1610</v>
      </c>
      <c r="C2263" s="631" t="s">
        <v>23</v>
      </c>
      <c r="D2263" s="631" t="s">
        <v>1611</v>
      </c>
      <c r="E2263" s="710" t="s">
        <v>755</v>
      </c>
      <c r="F2263" s="710"/>
      <c r="G2263" s="634" t="s">
        <v>714</v>
      </c>
      <c r="H2263" s="635">
        <v>1</v>
      </c>
      <c r="I2263" s="636">
        <v>13.02</v>
      </c>
      <c r="J2263" s="636">
        <v>13.02</v>
      </c>
    </row>
    <row r="2264" spans="1:10" ht="24" customHeight="1">
      <c r="A2264" s="647" t="s">
        <v>732</v>
      </c>
      <c r="B2264" s="648" t="s">
        <v>1604</v>
      </c>
      <c r="C2264" s="647" t="s">
        <v>23</v>
      </c>
      <c r="D2264" s="647" t="s">
        <v>1605</v>
      </c>
      <c r="E2264" s="711" t="s">
        <v>1084</v>
      </c>
      <c r="F2264" s="711"/>
      <c r="G2264" s="649" t="s">
        <v>265</v>
      </c>
      <c r="H2264" s="650">
        <v>5.8300000000000001E-5</v>
      </c>
      <c r="I2264" s="651">
        <v>177500</v>
      </c>
      <c r="J2264" s="651">
        <v>10.34</v>
      </c>
    </row>
    <row r="2265" spans="1:10" ht="24" customHeight="1">
      <c r="A2265" s="647" t="s">
        <v>732</v>
      </c>
      <c r="B2265" s="648" t="s">
        <v>1614</v>
      </c>
      <c r="C2265" s="647" t="s">
        <v>23</v>
      </c>
      <c r="D2265" s="647" t="s">
        <v>1615</v>
      </c>
      <c r="E2265" s="711" t="s">
        <v>1084</v>
      </c>
      <c r="F2265" s="711"/>
      <c r="G2265" s="649" t="s">
        <v>265</v>
      </c>
      <c r="H2265" s="650">
        <v>5.8300000000000001E-5</v>
      </c>
      <c r="I2265" s="651">
        <v>45969.38</v>
      </c>
      <c r="J2265" s="651">
        <v>2.68</v>
      </c>
    </row>
    <row r="2266" spans="1:10" ht="25.5">
      <c r="A2266" s="643"/>
      <c r="B2266" s="643"/>
      <c r="C2266" s="643"/>
      <c r="D2266" s="643"/>
      <c r="E2266" s="643" t="s">
        <v>717</v>
      </c>
      <c r="F2266" s="644">
        <v>0</v>
      </c>
      <c r="G2266" s="643" t="s">
        <v>718</v>
      </c>
      <c r="H2266" s="644">
        <v>0</v>
      </c>
      <c r="I2266" s="643" t="s">
        <v>719</v>
      </c>
      <c r="J2266" s="644">
        <v>0</v>
      </c>
    </row>
    <row r="2267" spans="1:10" ht="15.75" thickBot="1">
      <c r="A2267" s="643"/>
      <c r="B2267" s="643"/>
      <c r="C2267" s="643"/>
      <c r="D2267" s="643"/>
      <c r="E2267" s="643" t="s">
        <v>720</v>
      </c>
      <c r="F2267" s="644">
        <v>3.87</v>
      </c>
      <c r="G2267" s="643"/>
      <c r="H2267" s="712" t="s">
        <v>721</v>
      </c>
      <c r="I2267" s="712"/>
      <c r="J2267" s="644">
        <v>16.89</v>
      </c>
    </row>
    <row r="2268" spans="1:10" ht="0.95" customHeight="1" thickTop="1">
      <c r="A2268" s="646"/>
      <c r="B2268" s="646"/>
      <c r="C2268" s="646"/>
      <c r="D2268" s="646"/>
      <c r="E2268" s="646"/>
      <c r="F2268" s="646"/>
      <c r="G2268" s="646"/>
      <c r="H2268" s="646"/>
      <c r="I2268" s="646"/>
      <c r="J2268" s="646"/>
    </row>
    <row r="2269" spans="1:10" ht="18" customHeight="1">
      <c r="A2269" s="628"/>
      <c r="B2269" s="629" t="s">
        <v>699</v>
      </c>
      <c r="C2269" s="628" t="s">
        <v>700</v>
      </c>
      <c r="D2269" s="628" t="s">
        <v>701</v>
      </c>
      <c r="E2269" s="713" t="s">
        <v>702</v>
      </c>
      <c r="F2269" s="713"/>
      <c r="G2269" s="630" t="s">
        <v>703</v>
      </c>
      <c r="H2269" s="629" t="s">
        <v>704</v>
      </c>
      <c r="I2269" s="629" t="s">
        <v>705</v>
      </c>
      <c r="J2269" s="629" t="s">
        <v>77</v>
      </c>
    </row>
    <row r="2270" spans="1:10" ht="36" customHeight="1">
      <c r="A2270" s="631" t="s">
        <v>706</v>
      </c>
      <c r="B2270" s="632" t="s">
        <v>1612</v>
      </c>
      <c r="C2270" s="631" t="s">
        <v>23</v>
      </c>
      <c r="D2270" s="631" t="s">
        <v>1613</v>
      </c>
      <c r="E2270" s="710" t="s">
        <v>755</v>
      </c>
      <c r="F2270" s="710"/>
      <c r="G2270" s="634" t="s">
        <v>714</v>
      </c>
      <c r="H2270" s="635">
        <v>1</v>
      </c>
      <c r="I2270" s="636">
        <v>82.68</v>
      </c>
      <c r="J2270" s="636">
        <v>82.68</v>
      </c>
    </row>
    <row r="2271" spans="1:10" ht="24" customHeight="1">
      <c r="A2271" s="647" t="s">
        <v>732</v>
      </c>
      <c r="B2271" s="648" t="s">
        <v>1226</v>
      </c>
      <c r="C2271" s="647" t="s">
        <v>23</v>
      </c>
      <c r="D2271" s="647" t="s">
        <v>1227</v>
      </c>
      <c r="E2271" s="711" t="s">
        <v>735</v>
      </c>
      <c r="F2271" s="711"/>
      <c r="G2271" s="649" t="s">
        <v>1030</v>
      </c>
      <c r="H2271" s="650">
        <v>20.02</v>
      </c>
      <c r="I2271" s="651">
        <v>4.13</v>
      </c>
      <c r="J2271" s="651">
        <v>82.68</v>
      </c>
    </row>
    <row r="2272" spans="1:10" ht="25.5">
      <c r="A2272" s="643"/>
      <c r="B2272" s="643"/>
      <c r="C2272" s="643"/>
      <c r="D2272" s="643"/>
      <c r="E2272" s="643" t="s">
        <v>717</v>
      </c>
      <c r="F2272" s="644">
        <v>0</v>
      </c>
      <c r="G2272" s="643" t="s">
        <v>718</v>
      </c>
      <c r="H2272" s="644">
        <v>0</v>
      </c>
      <c r="I2272" s="643" t="s">
        <v>719</v>
      </c>
      <c r="J2272" s="644">
        <v>0</v>
      </c>
    </row>
    <row r="2273" spans="1:10" ht="15.75" thickBot="1">
      <c r="A2273" s="643"/>
      <c r="B2273" s="643"/>
      <c r="C2273" s="643"/>
      <c r="D2273" s="643"/>
      <c r="E2273" s="643" t="s">
        <v>720</v>
      </c>
      <c r="F2273" s="644">
        <v>24.61</v>
      </c>
      <c r="G2273" s="643"/>
      <c r="H2273" s="712" t="s">
        <v>721</v>
      </c>
      <c r="I2273" s="712"/>
      <c r="J2273" s="644">
        <v>107.29</v>
      </c>
    </row>
    <row r="2274" spans="1:10" ht="0.95" customHeight="1" thickTop="1">
      <c r="A2274" s="646"/>
      <c r="B2274" s="646"/>
      <c r="C2274" s="646"/>
      <c r="D2274" s="646"/>
      <c r="E2274" s="646"/>
      <c r="F2274" s="646"/>
      <c r="G2274" s="646"/>
      <c r="H2274" s="646"/>
      <c r="I2274" s="646"/>
      <c r="J2274" s="646"/>
    </row>
    <row r="2275" spans="1:10" ht="18" customHeight="1">
      <c r="A2275" s="628"/>
      <c r="B2275" s="629" t="s">
        <v>699</v>
      </c>
      <c r="C2275" s="628" t="s">
        <v>700</v>
      </c>
      <c r="D2275" s="628" t="s">
        <v>701</v>
      </c>
      <c r="E2275" s="713" t="s">
        <v>702</v>
      </c>
      <c r="F2275" s="713"/>
      <c r="G2275" s="630" t="s">
        <v>703</v>
      </c>
      <c r="H2275" s="629" t="s">
        <v>704</v>
      </c>
      <c r="I2275" s="629" t="s">
        <v>705</v>
      </c>
      <c r="J2275" s="629" t="s">
        <v>77</v>
      </c>
    </row>
    <row r="2276" spans="1:10" ht="24" customHeight="1">
      <c r="A2276" s="631" t="s">
        <v>706</v>
      </c>
      <c r="B2276" s="632" t="s">
        <v>833</v>
      </c>
      <c r="C2276" s="631" t="s">
        <v>23</v>
      </c>
      <c r="D2276" s="631" t="s">
        <v>834</v>
      </c>
      <c r="E2276" s="710" t="s">
        <v>755</v>
      </c>
      <c r="F2276" s="710"/>
      <c r="G2276" s="634" t="s">
        <v>776</v>
      </c>
      <c r="H2276" s="635">
        <v>1</v>
      </c>
      <c r="I2276" s="636">
        <v>25.61</v>
      </c>
      <c r="J2276" s="636">
        <v>25.61</v>
      </c>
    </row>
    <row r="2277" spans="1:10" ht="24" customHeight="1">
      <c r="A2277" s="637" t="s">
        <v>710</v>
      </c>
      <c r="B2277" s="638" t="s">
        <v>1616</v>
      </c>
      <c r="C2277" s="637" t="s">
        <v>23</v>
      </c>
      <c r="D2277" s="637" t="s">
        <v>1617</v>
      </c>
      <c r="E2277" s="714" t="s">
        <v>755</v>
      </c>
      <c r="F2277" s="714"/>
      <c r="G2277" s="640" t="s">
        <v>714</v>
      </c>
      <c r="H2277" s="641">
        <v>1</v>
      </c>
      <c r="I2277" s="642">
        <v>9.4600000000000009</v>
      </c>
      <c r="J2277" s="642">
        <v>9.4600000000000009</v>
      </c>
    </row>
    <row r="2278" spans="1:10" ht="24" customHeight="1">
      <c r="A2278" s="637" t="s">
        <v>710</v>
      </c>
      <c r="B2278" s="638" t="s">
        <v>1618</v>
      </c>
      <c r="C2278" s="637" t="s">
        <v>23</v>
      </c>
      <c r="D2278" s="637" t="s">
        <v>1619</v>
      </c>
      <c r="E2278" s="714" t="s">
        <v>755</v>
      </c>
      <c r="F2278" s="714"/>
      <c r="G2278" s="640" t="s">
        <v>714</v>
      </c>
      <c r="H2278" s="641">
        <v>1</v>
      </c>
      <c r="I2278" s="642">
        <v>1.31</v>
      </c>
      <c r="J2278" s="642">
        <v>1.31</v>
      </c>
    </row>
    <row r="2279" spans="1:10" ht="24" customHeight="1">
      <c r="A2279" s="637" t="s">
        <v>710</v>
      </c>
      <c r="B2279" s="638" t="s">
        <v>1590</v>
      </c>
      <c r="C2279" s="637" t="s">
        <v>23</v>
      </c>
      <c r="D2279" s="637" t="s">
        <v>1591</v>
      </c>
      <c r="E2279" s="714" t="s">
        <v>713</v>
      </c>
      <c r="F2279" s="714"/>
      <c r="G2279" s="640" t="s">
        <v>714</v>
      </c>
      <c r="H2279" s="641">
        <v>1</v>
      </c>
      <c r="I2279" s="642">
        <v>14.84</v>
      </c>
      <c r="J2279" s="642">
        <v>14.84</v>
      </c>
    </row>
    <row r="2280" spans="1:10" ht="25.5">
      <c r="A2280" s="643"/>
      <c r="B2280" s="643"/>
      <c r="C2280" s="643"/>
      <c r="D2280" s="643"/>
      <c r="E2280" s="643" t="s">
        <v>717</v>
      </c>
      <c r="F2280" s="644">
        <v>11.95</v>
      </c>
      <c r="G2280" s="643" t="s">
        <v>718</v>
      </c>
      <c r="H2280" s="644">
        <v>0</v>
      </c>
      <c r="I2280" s="643" t="s">
        <v>719</v>
      </c>
      <c r="J2280" s="644">
        <v>11.95</v>
      </c>
    </row>
    <row r="2281" spans="1:10" ht="15.75" thickBot="1">
      <c r="A2281" s="643"/>
      <c r="B2281" s="643"/>
      <c r="C2281" s="643"/>
      <c r="D2281" s="643"/>
      <c r="E2281" s="643" t="s">
        <v>720</v>
      </c>
      <c r="F2281" s="644">
        <v>7.62</v>
      </c>
      <c r="G2281" s="643"/>
      <c r="H2281" s="712" t="s">
        <v>721</v>
      </c>
      <c r="I2281" s="712"/>
      <c r="J2281" s="644">
        <v>33.229999999999997</v>
      </c>
    </row>
    <row r="2282" spans="1:10" ht="0.95" customHeight="1" thickTop="1">
      <c r="A2282" s="646"/>
      <c r="B2282" s="646"/>
      <c r="C2282" s="646"/>
      <c r="D2282" s="646"/>
      <c r="E2282" s="646"/>
      <c r="F2282" s="646"/>
      <c r="G2282" s="646"/>
      <c r="H2282" s="646"/>
      <c r="I2282" s="646"/>
      <c r="J2282" s="646"/>
    </row>
    <row r="2283" spans="1:10" ht="18" customHeight="1">
      <c r="A2283" s="628"/>
      <c r="B2283" s="629" t="s">
        <v>699</v>
      </c>
      <c r="C2283" s="628" t="s">
        <v>700</v>
      </c>
      <c r="D2283" s="628" t="s">
        <v>701</v>
      </c>
      <c r="E2283" s="713" t="s">
        <v>702</v>
      </c>
      <c r="F2283" s="713"/>
      <c r="G2283" s="630" t="s">
        <v>703</v>
      </c>
      <c r="H2283" s="629" t="s">
        <v>704</v>
      </c>
      <c r="I2283" s="629" t="s">
        <v>705</v>
      </c>
      <c r="J2283" s="629" t="s">
        <v>77</v>
      </c>
    </row>
    <row r="2284" spans="1:10" ht="24" customHeight="1">
      <c r="A2284" s="631" t="s">
        <v>706</v>
      </c>
      <c r="B2284" s="632" t="s">
        <v>831</v>
      </c>
      <c r="C2284" s="631" t="s">
        <v>23</v>
      </c>
      <c r="D2284" s="631" t="s">
        <v>832</v>
      </c>
      <c r="E2284" s="710" t="s">
        <v>755</v>
      </c>
      <c r="F2284" s="710"/>
      <c r="G2284" s="634" t="s">
        <v>367</v>
      </c>
      <c r="H2284" s="635">
        <v>1</v>
      </c>
      <c r="I2284" s="636">
        <v>118.63</v>
      </c>
      <c r="J2284" s="636">
        <v>118.63</v>
      </c>
    </row>
    <row r="2285" spans="1:10" ht="24" customHeight="1">
      <c r="A2285" s="637" t="s">
        <v>710</v>
      </c>
      <c r="B2285" s="638" t="s">
        <v>1616</v>
      </c>
      <c r="C2285" s="637" t="s">
        <v>23</v>
      </c>
      <c r="D2285" s="637" t="s">
        <v>1617</v>
      </c>
      <c r="E2285" s="714" t="s">
        <v>755</v>
      </c>
      <c r="F2285" s="714"/>
      <c r="G2285" s="640" t="s">
        <v>714</v>
      </c>
      <c r="H2285" s="641">
        <v>1</v>
      </c>
      <c r="I2285" s="642">
        <v>9.4600000000000009</v>
      </c>
      <c r="J2285" s="642">
        <v>9.4600000000000009</v>
      </c>
    </row>
    <row r="2286" spans="1:10" ht="24" customHeight="1">
      <c r="A2286" s="637" t="s">
        <v>710</v>
      </c>
      <c r="B2286" s="638" t="s">
        <v>1620</v>
      </c>
      <c r="C2286" s="637" t="s">
        <v>23</v>
      </c>
      <c r="D2286" s="637" t="s">
        <v>1621</v>
      </c>
      <c r="E2286" s="714" t="s">
        <v>755</v>
      </c>
      <c r="F2286" s="714"/>
      <c r="G2286" s="640" t="s">
        <v>714</v>
      </c>
      <c r="H2286" s="641">
        <v>1</v>
      </c>
      <c r="I2286" s="642">
        <v>10.34</v>
      </c>
      <c r="J2286" s="642">
        <v>10.34</v>
      </c>
    </row>
    <row r="2287" spans="1:10" ht="36" customHeight="1">
      <c r="A2287" s="637" t="s">
        <v>710</v>
      </c>
      <c r="B2287" s="638" t="s">
        <v>1622</v>
      </c>
      <c r="C2287" s="637" t="s">
        <v>23</v>
      </c>
      <c r="D2287" s="637" t="s">
        <v>1623</v>
      </c>
      <c r="E2287" s="714" t="s">
        <v>755</v>
      </c>
      <c r="F2287" s="714"/>
      <c r="G2287" s="640" t="s">
        <v>714</v>
      </c>
      <c r="H2287" s="641">
        <v>1</v>
      </c>
      <c r="I2287" s="642">
        <v>82.68</v>
      </c>
      <c r="J2287" s="642">
        <v>82.68</v>
      </c>
    </row>
    <row r="2288" spans="1:10" ht="24" customHeight="1">
      <c r="A2288" s="637" t="s">
        <v>710</v>
      </c>
      <c r="B2288" s="638" t="s">
        <v>1618</v>
      </c>
      <c r="C2288" s="637" t="s">
        <v>23</v>
      </c>
      <c r="D2288" s="637" t="s">
        <v>1619</v>
      </c>
      <c r="E2288" s="714" t="s">
        <v>755</v>
      </c>
      <c r="F2288" s="714"/>
      <c r="G2288" s="640" t="s">
        <v>714</v>
      </c>
      <c r="H2288" s="641">
        <v>1</v>
      </c>
      <c r="I2288" s="642">
        <v>1.31</v>
      </c>
      <c r="J2288" s="642">
        <v>1.31</v>
      </c>
    </row>
    <row r="2289" spans="1:10" ht="24" customHeight="1">
      <c r="A2289" s="637" t="s">
        <v>710</v>
      </c>
      <c r="B2289" s="638" t="s">
        <v>1590</v>
      </c>
      <c r="C2289" s="637" t="s">
        <v>23</v>
      </c>
      <c r="D2289" s="637" t="s">
        <v>1591</v>
      </c>
      <c r="E2289" s="714" t="s">
        <v>713</v>
      </c>
      <c r="F2289" s="714"/>
      <c r="G2289" s="640" t="s">
        <v>714</v>
      </c>
      <c r="H2289" s="641">
        <v>1</v>
      </c>
      <c r="I2289" s="642">
        <v>14.84</v>
      </c>
      <c r="J2289" s="642">
        <v>14.84</v>
      </c>
    </row>
    <row r="2290" spans="1:10" ht="25.5">
      <c r="A2290" s="643"/>
      <c r="B2290" s="643"/>
      <c r="C2290" s="643"/>
      <c r="D2290" s="643"/>
      <c r="E2290" s="643" t="s">
        <v>717</v>
      </c>
      <c r="F2290" s="644">
        <v>11.95</v>
      </c>
      <c r="G2290" s="643" t="s">
        <v>718</v>
      </c>
      <c r="H2290" s="644">
        <v>0</v>
      </c>
      <c r="I2290" s="643" t="s">
        <v>719</v>
      </c>
      <c r="J2290" s="644">
        <v>11.95</v>
      </c>
    </row>
    <row r="2291" spans="1:10" ht="15.75" thickBot="1">
      <c r="A2291" s="643"/>
      <c r="B2291" s="643"/>
      <c r="C2291" s="643"/>
      <c r="D2291" s="643"/>
      <c r="E2291" s="643" t="s">
        <v>720</v>
      </c>
      <c r="F2291" s="644">
        <v>35.31</v>
      </c>
      <c r="G2291" s="643"/>
      <c r="H2291" s="712" t="s">
        <v>721</v>
      </c>
      <c r="I2291" s="712"/>
      <c r="J2291" s="644">
        <v>153.94</v>
      </c>
    </row>
    <row r="2292" spans="1:10" ht="0.95" customHeight="1" thickTop="1">
      <c r="A2292" s="646"/>
      <c r="B2292" s="646"/>
      <c r="C2292" s="646"/>
      <c r="D2292" s="646"/>
      <c r="E2292" s="646"/>
      <c r="F2292" s="646"/>
      <c r="G2292" s="646"/>
      <c r="H2292" s="646"/>
      <c r="I2292" s="646"/>
      <c r="J2292" s="646"/>
    </row>
    <row r="2293" spans="1:10" ht="18" customHeight="1">
      <c r="A2293" s="628"/>
      <c r="B2293" s="629" t="s">
        <v>699</v>
      </c>
      <c r="C2293" s="628" t="s">
        <v>700</v>
      </c>
      <c r="D2293" s="628" t="s">
        <v>701</v>
      </c>
      <c r="E2293" s="713" t="s">
        <v>702</v>
      </c>
      <c r="F2293" s="713"/>
      <c r="G2293" s="630" t="s">
        <v>703</v>
      </c>
      <c r="H2293" s="629" t="s">
        <v>704</v>
      </c>
      <c r="I2293" s="629" t="s">
        <v>705</v>
      </c>
      <c r="J2293" s="629" t="s">
        <v>77</v>
      </c>
    </row>
    <row r="2294" spans="1:10" ht="24" customHeight="1">
      <c r="A2294" s="631" t="s">
        <v>706</v>
      </c>
      <c r="B2294" s="632" t="s">
        <v>1616</v>
      </c>
      <c r="C2294" s="631" t="s">
        <v>23</v>
      </c>
      <c r="D2294" s="631" t="s">
        <v>1617</v>
      </c>
      <c r="E2294" s="710" t="s">
        <v>755</v>
      </c>
      <c r="F2294" s="710"/>
      <c r="G2294" s="634" t="s">
        <v>714</v>
      </c>
      <c r="H2294" s="635">
        <v>1</v>
      </c>
      <c r="I2294" s="636">
        <v>9.4600000000000009</v>
      </c>
      <c r="J2294" s="636">
        <v>9.4600000000000009</v>
      </c>
    </row>
    <row r="2295" spans="1:10" ht="24" customHeight="1">
      <c r="A2295" s="647" t="s">
        <v>732</v>
      </c>
      <c r="B2295" s="648" t="s">
        <v>1604</v>
      </c>
      <c r="C2295" s="647" t="s">
        <v>23</v>
      </c>
      <c r="D2295" s="647" t="s">
        <v>1605</v>
      </c>
      <c r="E2295" s="711" t="s">
        <v>1084</v>
      </c>
      <c r="F2295" s="711"/>
      <c r="G2295" s="649" t="s">
        <v>265</v>
      </c>
      <c r="H2295" s="650">
        <v>5.3300000000000001E-5</v>
      </c>
      <c r="I2295" s="651">
        <v>177500</v>
      </c>
      <c r="J2295" s="651">
        <v>9.4600000000000009</v>
      </c>
    </row>
    <row r="2296" spans="1:10" ht="25.5">
      <c r="A2296" s="643"/>
      <c r="B2296" s="643"/>
      <c r="C2296" s="643"/>
      <c r="D2296" s="643"/>
      <c r="E2296" s="643" t="s">
        <v>717</v>
      </c>
      <c r="F2296" s="644">
        <v>0</v>
      </c>
      <c r="G2296" s="643" t="s">
        <v>718</v>
      </c>
      <c r="H2296" s="644">
        <v>0</v>
      </c>
      <c r="I2296" s="643" t="s">
        <v>719</v>
      </c>
      <c r="J2296" s="644">
        <v>0</v>
      </c>
    </row>
    <row r="2297" spans="1:10" ht="15.75" thickBot="1">
      <c r="A2297" s="643"/>
      <c r="B2297" s="643"/>
      <c r="C2297" s="643"/>
      <c r="D2297" s="643"/>
      <c r="E2297" s="643" t="s">
        <v>720</v>
      </c>
      <c r="F2297" s="644">
        <v>2.81</v>
      </c>
      <c r="G2297" s="643"/>
      <c r="H2297" s="712" t="s">
        <v>721</v>
      </c>
      <c r="I2297" s="712"/>
      <c r="J2297" s="644">
        <v>12.27</v>
      </c>
    </row>
    <row r="2298" spans="1:10" ht="0.95" customHeight="1" thickTop="1">
      <c r="A2298" s="646"/>
      <c r="B2298" s="646"/>
      <c r="C2298" s="646"/>
      <c r="D2298" s="646"/>
      <c r="E2298" s="646"/>
      <c r="F2298" s="646"/>
      <c r="G2298" s="646"/>
      <c r="H2298" s="646"/>
      <c r="I2298" s="646"/>
      <c r="J2298" s="646"/>
    </row>
    <row r="2299" spans="1:10" ht="18" customHeight="1">
      <c r="A2299" s="628"/>
      <c r="B2299" s="629" t="s">
        <v>699</v>
      </c>
      <c r="C2299" s="628" t="s">
        <v>700</v>
      </c>
      <c r="D2299" s="628" t="s">
        <v>701</v>
      </c>
      <c r="E2299" s="713" t="s">
        <v>702</v>
      </c>
      <c r="F2299" s="713"/>
      <c r="G2299" s="630" t="s">
        <v>703</v>
      </c>
      <c r="H2299" s="629" t="s">
        <v>704</v>
      </c>
      <c r="I2299" s="629" t="s">
        <v>705</v>
      </c>
      <c r="J2299" s="629" t="s">
        <v>77</v>
      </c>
    </row>
    <row r="2300" spans="1:10" ht="24" customHeight="1">
      <c r="A2300" s="631" t="s">
        <v>706</v>
      </c>
      <c r="B2300" s="632" t="s">
        <v>1618</v>
      </c>
      <c r="C2300" s="631" t="s">
        <v>23</v>
      </c>
      <c r="D2300" s="631" t="s">
        <v>1619</v>
      </c>
      <c r="E2300" s="710" t="s">
        <v>755</v>
      </c>
      <c r="F2300" s="710"/>
      <c r="G2300" s="634" t="s">
        <v>714</v>
      </c>
      <c r="H2300" s="635">
        <v>1</v>
      </c>
      <c r="I2300" s="636">
        <v>1.31</v>
      </c>
      <c r="J2300" s="636">
        <v>1.31</v>
      </c>
    </row>
    <row r="2301" spans="1:10" ht="24" customHeight="1">
      <c r="A2301" s="647" t="s">
        <v>732</v>
      </c>
      <c r="B2301" s="648" t="s">
        <v>1604</v>
      </c>
      <c r="C2301" s="647" t="s">
        <v>23</v>
      </c>
      <c r="D2301" s="647" t="s">
        <v>1605</v>
      </c>
      <c r="E2301" s="711" t="s">
        <v>1084</v>
      </c>
      <c r="F2301" s="711"/>
      <c r="G2301" s="649" t="s">
        <v>265</v>
      </c>
      <c r="H2301" s="650">
        <v>7.4000000000000003E-6</v>
      </c>
      <c r="I2301" s="651">
        <v>177500</v>
      </c>
      <c r="J2301" s="651">
        <v>1.31</v>
      </c>
    </row>
    <row r="2302" spans="1:10" ht="25.5">
      <c r="A2302" s="643"/>
      <c r="B2302" s="643"/>
      <c r="C2302" s="643"/>
      <c r="D2302" s="643"/>
      <c r="E2302" s="643" t="s">
        <v>717</v>
      </c>
      <c r="F2302" s="644">
        <v>0</v>
      </c>
      <c r="G2302" s="643" t="s">
        <v>718</v>
      </c>
      <c r="H2302" s="644">
        <v>0</v>
      </c>
      <c r="I2302" s="643" t="s">
        <v>719</v>
      </c>
      <c r="J2302" s="644">
        <v>0</v>
      </c>
    </row>
    <row r="2303" spans="1:10" ht="15.75" thickBot="1">
      <c r="A2303" s="643"/>
      <c r="B2303" s="643"/>
      <c r="C2303" s="643"/>
      <c r="D2303" s="643"/>
      <c r="E2303" s="643" t="s">
        <v>720</v>
      </c>
      <c r="F2303" s="644">
        <v>0.38</v>
      </c>
      <c r="G2303" s="643"/>
      <c r="H2303" s="712" t="s">
        <v>721</v>
      </c>
      <c r="I2303" s="712"/>
      <c r="J2303" s="644">
        <v>1.69</v>
      </c>
    </row>
    <row r="2304" spans="1:10" ht="0.95" customHeight="1" thickTop="1">
      <c r="A2304" s="646"/>
      <c r="B2304" s="646"/>
      <c r="C2304" s="646"/>
      <c r="D2304" s="646"/>
      <c r="E2304" s="646"/>
      <c r="F2304" s="646"/>
      <c r="G2304" s="646"/>
      <c r="H2304" s="646"/>
      <c r="I2304" s="646"/>
      <c r="J2304" s="646"/>
    </row>
    <row r="2305" spans="1:10" ht="18" customHeight="1">
      <c r="A2305" s="628"/>
      <c r="B2305" s="629" t="s">
        <v>699</v>
      </c>
      <c r="C2305" s="628" t="s">
        <v>700</v>
      </c>
      <c r="D2305" s="628" t="s">
        <v>701</v>
      </c>
      <c r="E2305" s="713" t="s">
        <v>702</v>
      </c>
      <c r="F2305" s="713"/>
      <c r="G2305" s="630" t="s">
        <v>703</v>
      </c>
      <c r="H2305" s="629" t="s">
        <v>704</v>
      </c>
      <c r="I2305" s="629" t="s">
        <v>705</v>
      </c>
      <c r="J2305" s="629" t="s">
        <v>77</v>
      </c>
    </row>
    <row r="2306" spans="1:10" ht="24" customHeight="1">
      <c r="A2306" s="631" t="s">
        <v>706</v>
      </c>
      <c r="B2306" s="632" t="s">
        <v>1620</v>
      </c>
      <c r="C2306" s="631" t="s">
        <v>23</v>
      </c>
      <c r="D2306" s="631" t="s">
        <v>1621</v>
      </c>
      <c r="E2306" s="710" t="s">
        <v>755</v>
      </c>
      <c r="F2306" s="710"/>
      <c r="G2306" s="634" t="s">
        <v>714</v>
      </c>
      <c r="H2306" s="635">
        <v>1</v>
      </c>
      <c r="I2306" s="636">
        <v>10.34</v>
      </c>
      <c r="J2306" s="636">
        <v>10.34</v>
      </c>
    </row>
    <row r="2307" spans="1:10" ht="24" customHeight="1">
      <c r="A2307" s="647" t="s">
        <v>732</v>
      </c>
      <c r="B2307" s="648" t="s">
        <v>1604</v>
      </c>
      <c r="C2307" s="647" t="s">
        <v>23</v>
      </c>
      <c r="D2307" s="647" t="s">
        <v>1605</v>
      </c>
      <c r="E2307" s="711" t="s">
        <v>1084</v>
      </c>
      <c r="F2307" s="711"/>
      <c r="G2307" s="649" t="s">
        <v>265</v>
      </c>
      <c r="H2307" s="650">
        <v>5.8300000000000001E-5</v>
      </c>
      <c r="I2307" s="651">
        <v>177500</v>
      </c>
      <c r="J2307" s="651">
        <v>10.34</v>
      </c>
    </row>
    <row r="2308" spans="1:10" ht="25.5">
      <c r="A2308" s="643"/>
      <c r="B2308" s="643"/>
      <c r="C2308" s="643"/>
      <c r="D2308" s="643"/>
      <c r="E2308" s="643" t="s">
        <v>717</v>
      </c>
      <c r="F2308" s="644">
        <v>0</v>
      </c>
      <c r="G2308" s="643" t="s">
        <v>718</v>
      </c>
      <c r="H2308" s="644">
        <v>0</v>
      </c>
      <c r="I2308" s="643" t="s">
        <v>719</v>
      </c>
      <c r="J2308" s="644">
        <v>0</v>
      </c>
    </row>
    <row r="2309" spans="1:10" ht="15.75" thickBot="1">
      <c r="A2309" s="643"/>
      <c r="B2309" s="643"/>
      <c r="C2309" s="643"/>
      <c r="D2309" s="643"/>
      <c r="E2309" s="643" t="s">
        <v>720</v>
      </c>
      <c r="F2309" s="644">
        <v>3.07</v>
      </c>
      <c r="G2309" s="643"/>
      <c r="H2309" s="712" t="s">
        <v>721</v>
      </c>
      <c r="I2309" s="712"/>
      <c r="J2309" s="644">
        <v>13.41</v>
      </c>
    </row>
    <row r="2310" spans="1:10" ht="0.95" customHeight="1" thickTop="1">
      <c r="A2310" s="646"/>
      <c r="B2310" s="646"/>
      <c r="C2310" s="646"/>
      <c r="D2310" s="646"/>
      <c r="E2310" s="646"/>
      <c r="F2310" s="646"/>
      <c r="G2310" s="646"/>
      <c r="H2310" s="646"/>
      <c r="I2310" s="646"/>
      <c r="J2310" s="646"/>
    </row>
    <row r="2311" spans="1:10" ht="18" customHeight="1">
      <c r="A2311" s="628"/>
      <c r="B2311" s="629" t="s">
        <v>699</v>
      </c>
      <c r="C2311" s="628" t="s">
        <v>700</v>
      </c>
      <c r="D2311" s="628" t="s">
        <v>701</v>
      </c>
      <c r="E2311" s="713" t="s">
        <v>702</v>
      </c>
      <c r="F2311" s="713"/>
      <c r="G2311" s="630" t="s">
        <v>703</v>
      </c>
      <c r="H2311" s="629" t="s">
        <v>704</v>
      </c>
      <c r="I2311" s="629" t="s">
        <v>705</v>
      </c>
      <c r="J2311" s="629" t="s">
        <v>77</v>
      </c>
    </row>
    <row r="2312" spans="1:10" ht="36" customHeight="1">
      <c r="A2312" s="631" t="s">
        <v>706</v>
      </c>
      <c r="B2312" s="632" t="s">
        <v>1622</v>
      </c>
      <c r="C2312" s="631" t="s">
        <v>23</v>
      </c>
      <c r="D2312" s="631" t="s">
        <v>1623</v>
      </c>
      <c r="E2312" s="710" t="s">
        <v>755</v>
      </c>
      <c r="F2312" s="710"/>
      <c r="G2312" s="634" t="s">
        <v>714</v>
      </c>
      <c r="H2312" s="635">
        <v>1</v>
      </c>
      <c r="I2312" s="636">
        <v>82.68</v>
      </c>
      <c r="J2312" s="636">
        <v>82.68</v>
      </c>
    </row>
    <row r="2313" spans="1:10" ht="24" customHeight="1">
      <c r="A2313" s="647" t="s">
        <v>732</v>
      </c>
      <c r="B2313" s="648" t="s">
        <v>1226</v>
      </c>
      <c r="C2313" s="647" t="s">
        <v>23</v>
      </c>
      <c r="D2313" s="647" t="s">
        <v>1227</v>
      </c>
      <c r="E2313" s="711" t="s">
        <v>735</v>
      </c>
      <c r="F2313" s="711"/>
      <c r="G2313" s="649" t="s">
        <v>1030</v>
      </c>
      <c r="H2313" s="650">
        <v>20.02</v>
      </c>
      <c r="I2313" s="651">
        <v>4.13</v>
      </c>
      <c r="J2313" s="651">
        <v>82.68</v>
      </c>
    </row>
    <row r="2314" spans="1:10" ht="25.5">
      <c r="A2314" s="643"/>
      <c r="B2314" s="643"/>
      <c r="C2314" s="643"/>
      <c r="D2314" s="643"/>
      <c r="E2314" s="643" t="s">
        <v>717</v>
      </c>
      <c r="F2314" s="644">
        <v>0</v>
      </c>
      <c r="G2314" s="643" t="s">
        <v>718</v>
      </c>
      <c r="H2314" s="644">
        <v>0</v>
      </c>
      <c r="I2314" s="643" t="s">
        <v>719</v>
      </c>
      <c r="J2314" s="644">
        <v>0</v>
      </c>
    </row>
    <row r="2315" spans="1:10" ht="15.75" thickBot="1">
      <c r="A2315" s="643"/>
      <c r="B2315" s="643"/>
      <c r="C2315" s="643"/>
      <c r="D2315" s="643"/>
      <c r="E2315" s="643" t="s">
        <v>720</v>
      </c>
      <c r="F2315" s="644">
        <v>24.61</v>
      </c>
      <c r="G2315" s="643"/>
      <c r="H2315" s="712" t="s">
        <v>721</v>
      </c>
      <c r="I2315" s="712"/>
      <c r="J2315" s="644">
        <v>107.29</v>
      </c>
    </row>
    <row r="2316" spans="1:10" ht="0.95" customHeight="1" thickTop="1">
      <c r="A2316" s="646"/>
      <c r="B2316" s="646"/>
      <c r="C2316" s="646"/>
      <c r="D2316" s="646"/>
      <c r="E2316" s="646"/>
      <c r="F2316" s="646"/>
      <c r="G2316" s="646"/>
      <c r="H2316" s="646"/>
      <c r="I2316" s="646"/>
      <c r="J2316" s="646"/>
    </row>
    <row r="2317" spans="1:10" ht="18" customHeight="1">
      <c r="A2317" s="628"/>
      <c r="B2317" s="629" t="s">
        <v>699</v>
      </c>
      <c r="C2317" s="628" t="s">
        <v>700</v>
      </c>
      <c r="D2317" s="628" t="s">
        <v>701</v>
      </c>
      <c r="E2317" s="713" t="s">
        <v>702</v>
      </c>
      <c r="F2317" s="713"/>
      <c r="G2317" s="630" t="s">
        <v>703</v>
      </c>
      <c r="H2317" s="629" t="s">
        <v>704</v>
      </c>
      <c r="I2317" s="629" t="s">
        <v>705</v>
      </c>
      <c r="J2317" s="629" t="s">
        <v>77</v>
      </c>
    </row>
    <row r="2318" spans="1:10" ht="24" customHeight="1">
      <c r="A2318" s="631" t="s">
        <v>706</v>
      </c>
      <c r="B2318" s="632" t="s">
        <v>1590</v>
      </c>
      <c r="C2318" s="631" t="s">
        <v>23</v>
      </c>
      <c r="D2318" s="631" t="s">
        <v>1591</v>
      </c>
      <c r="E2318" s="710" t="s">
        <v>713</v>
      </c>
      <c r="F2318" s="710"/>
      <c r="G2318" s="634" t="s">
        <v>714</v>
      </c>
      <c r="H2318" s="635">
        <v>1</v>
      </c>
      <c r="I2318" s="636">
        <v>14.84</v>
      </c>
      <c r="J2318" s="636">
        <v>14.84</v>
      </c>
    </row>
    <row r="2319" spans="1:10" ht="24" customHeight="1">
      <c r="A2319" s="637" t="s">
        <v>710</v>
      </c>
      <c r="B2319" s="638" t="s">
        <v>1410</v>
      </c>
      <c r="C2319" s="637" t="s">
        <v>23</v>
      </c>
      <c r="D2319" s="637" t="s">
        <v>1411</v>
      </c>
      <c r="E2319" s="714" t="s">
        <v>713</v>
      </c>
      <c r="F2319" s="714"/>
      <c r="G2319" s="640" t="s">
        <v>714</v>
      </c>
      <c r="H2319" s="641">
        <v>1</v>
      </c>
      <c r="I2319" s="642">
        <v>0.09</v>
      </c>
      <c r="J2319" s="642">
        <v>0.09</v>
      </c>
    </row>
    <row r="2320" spans="1:10" ht="24" customHeight="1">
      <c r="A2320" s="647" t="s">
        <v>732</v>
      </c>
      <c r="B2320" s="648" t="s">
        <v>1079</v>
      </c>
      <c r="C2320" s="647" t="s">
        <v>23</v>
      </c>
      <c r="D2320" s="647" t="s">
        <v>1080</v>
      </c>
      <c r="E2320" s="711" t="s">
        <v>1081</v>
      </c>
      <c r="F2320" s="711"/>
      <c r="G2320" s="649" t="s">
        <v>714</v>
      </c>
      <c r="H2320" s="650">
        <v>1</v>
      </c>
      <c r="I2320" s="651">
        <v>0.97</v>
      </c>
      <c r="J2320" s="651">
        <v>0.97</v>
      </c>
    </row>
    <row r="2321" spans="1:10" ht="24" customHeight="1">
      <c r="A2321" s="647" t="s">
        <v>732</v>
      </c>
      <c r="B2321" s="648" t="s">
        <v>1494</v>
      </c>
      <c r="C2321" s="647" t="s">
        <v>23</v>
      </c>
      <c r="D2321" s="647" t="s">
        <v>1495</v>
      </c>
      <c r="E2321" s="711" t="s">
        <v>1084</v>
      </c>
      <c r="F2321" s="711"/>
      <c r="G2321" s="649" t="s">
        <v>714</v>
      </c>
      <c r="H2321" s="650">
        <v>1</v>
      </c>
      <c r="I2321" s="651">
        <v>0.63</v>
      </c>
      <c r="J2321" s="651">
        <v>0.63</v>
      </c>
    </row>
    <row r="2322" spans="1:10" ht="24" customHeight="1">
      <c r="A2322" s="647" t="s">
        <v>732</v>
      </c>
      <c r="B2322" s="648" t="s">
        <v>1085</v>
      </c>
      <c r="C2322" s="647" t="s">
        <v>23</v>
      </c>
      <c r="D2322" s="647" t="s">
        <v>1086</v>
      </c>
      <c r="E2322" s="711" t="s">
        <v>1081</v>
      </c>
      <c r="F2322" s="711"/>
      <c r="G2322" s="649" t="s">
        <v>714</v>
      </c>
      <c r="H2322" s="650">
        <v>1</v>
      </c>
      <c r="I2322" s="651">
        <v>0.55000000000000004</v>
      </c>
      <c r="J2322" s="651">
        <v>0.55000000000000004</v>
      </c>
    </row>
    <row r="2323" spans="1:10" ht="24" customHeight="1">
      <c r="A2323" s="647" t="s">
        <v>732</v>
      </c>
      <c r="B2323" s="648" t="s">
        <v>1496</v>
      </c>
      <c r="C2323" s="647" t="s">
        <v>23</v>
      </c>
      <c r="D2323" s="647" t="s">
        <v>1497</v>
      </c>
      <c r="E2323" s="711" t="s">
        <v>1084</v>
      </c>
      <c r="F2323" s="711"/>
      <c r="G2323" s="649" t="s">
        <v>714</v>
      </c>
      <c r="H2323" s="650">
        <v>1</v>
      </c>
      <c r="I2323" s="651">
        <v>0.01</v>
      </c>
      <c r="J2323" s="651">
        <v>0.01</v>
      </c>
    </row>
    <row r="2324" spans="1:10" ht="24" customHeight="1">
      <c r="A2324" s="647" t="s">
        <v>732</v>
      </c>
      <c r="B2324" s="648" t="s">
        <v>1412</v>
      </c>
      <c r="C2324" s="647" t="s">
        <v>23</v>
      </c>
      <c r="D2324" s="647" t="s">
        <v>1413</v>
      </c>
      <c r="E2324" s="711" t="s">
        <v>1078</v>
      </c>
      <c r="F2324" s="711"/>
      <c r="G2324" s="649" t="s">
        <v>714</v>
      </c>
      <c r="H2324" s="650">
        <v>1</v>
      </c>
      <c r="I2324" s="651">
        <v>11.86</v>
      </c>
      <c r="J2324" s="651">
        <v>11.86</v>
      </c>
    </row>
    <row r="2325" spans="1:10" ht="24" customHeight="1">
      <c r="A2325" s="647" t="s">
        <v>732</v>
      </c>
      <c r="B2325" s="648" t="s">
        <v>1089</v>
      </c>
      <c r="C2325" s="647" t="s">
        <v>23</v>
      </c>
      <c r="D2325" s="647" t="s">
        <v>1090</v>
      </c>
      <c r="E2325" s="711" t="s">
        <v>1091</v>
      </c>
      <c r="F2325" s="711"/>
      <c r="G2325" s="649" t="s">
        <v>714</v>
      </c>
      <c r="H2325" s="650">
        <v>1</v>
      </c>
      <c r="I2325" s="651">
        <v>0.01</v>
      </c>
      <c r="J2325" s="651">
        <v>0.01</v>
      </c>
    </row>
    <row r="2326" spans="1:10" ht="24" customHeight="1">
      <c r="A2326" s="647" t="s">
        <v>732</v>
      </c>
      <c r="B2326" s="648" t="s">
        <v>1092</v>
      </c>
      <c r="C2326" s="647" t="s">
        <v>23</v>
      </c>
      <c r="D2326" s="647" t="s">
        <v>1093</v>
      </c>
      <c r="E2326" s="711" t="s">
        <v>1094</v>
      </c>
      <c r="F2326" s="711"/>
      <c r="G2326" s="649" t="s">
        <v>714</v>
      </c>
      <c r="H2326" s="650">
        <v>1</v>
      </c>
      <c r="I2326" s="651">
        <v>0.72</v>
      </c>
      <c r="J2326" s="651">
        <v>0.72</v>
      </c>
    </row>
    <row r="2327" spans="1:10" ht="25.5">
      <c r="A2327" s="643"/>
      <c r="B2327" s="643"/>
      <c r="C2327" s="643"/>
      <c r="D2327" s="643"/>
      <c r="E2327" s="643" t="s">
        <v>717</v>
      </c>
      <c r="F2327" s="644">
        <v>11.95</v>
      </c>
      <c r="G2327" s="643" t="s">
        <v>718</v>
      </c>
      <c r="H2327" s="644">
        <v>0</v>
      </c>
      <c r="I2327" s="643" t="s">
        <v>719</v>
      </c>
      <c r="J2327" s="644">
        <v>11.95</v>
      </c>
    </row>
    <row r="2328" spans="1:10" ht="15.75" thickBot="1">
      <c r="A2328" s="643"/>
      <c r="B2328" s="643"/>
      <c r="C2328" s="643"/>
      <c r="D2328" s="643"/>
      <c r="E2328" s="643" t="s">
        <v>720</v>
      </c>
      <c r="F2328" s="644">
        <v>4.41</v>
      </c>
      <c r="G2328" s="643"/>
      <c r="H2328" s="712" t="s">
        <v>721</v>
      </c>
      <c r="I2328" s="712"/>
      <c r="J2328" s="644">
        <v>19.25</v>
      </c>
    </row>
    <row r="2329" spans="1:10" ht="0.95" customHeight="1" thickTop="1">
      <c r="A2329" s="646"/>
      <c r="B2329" s="646"/>
      <c r="C2329" s="646"/>
      <c r="D2329" s="646"/>
      <c r="E2329" s="646"/>
      <c r="F2329" s="646"/>
      <c r="G2329" s="646"/>
      <c r="H2329" s="646"/>
      <c r="I2329" s="646"/>
      <c r="J2329" s="646"/>
    </row>
    <row r="2330" spans="1:10" ht="18" customHeight="1">
      <c r="A2330" s="628"/>
      <c r="B2330" s="629" t="s">
        <v>699</v>
      </c>
      <c r="C2330" s="628" t="s">
        <v>700</v>
      </c>
      <c r="D2330" s="628" t="s">
        <v>701</v>
      </c>
      <c r="E2330" s="713" t="s">
        <v>702</v>
      </c>
      <c r="F2330" s="713"/>
      <c r="G2330" s="630" t="s">
        <v>703</v>
      </c>
      <c r="H2330" s="629" t="s">
        <v>704</v>
      </c>
      <c r="I2330" s="629" t="s">
        <v>705</v>
      </c>
      <c r="J2330" s="629" t="s">
        <v>77</v>
      </c>
    </row>
    <row r="2331" spans="1:10" ht="36" customHeight="1">
      <c r="A2331" s="631" t="s">
        <v>706</v>
      </c>
      <c r="B2331" s="632" t="s">
        <v>835</v>
      </c>
      <c r="C2331" s="631" t="s">
        <v>23</v>
      </c>
      <c r="D2331" s="631" t="s">
        <v>836</v>
      </c>
      <c r="E2331" s="710" t="s">
        <v>755</v>
      </c>
      <c r="F2331" s="710"/>
      <c r="G2331" s="634" t="s">
        <v>776</v>
      </c>
      <c r="H2331" s="635">
        <v>1</v>
      </c>
      <c r="I2331" s="636">
        <v>2.91</v>
      </c>
      <c r="J2331" s="636">
        <v>2.91</v>
      </c>
    </row>
    <row r="2332" spans="1:10" ht="36" customHeight="1">
      <c r="A2332" s="637" t="s">
        <v>710</v>
      </c>
      <c r="B2332" s="638" t="s">
        <v>1624</v>
      </c>
      <c r="C2332" s="637" t="s">
        <v>23</v>
      </c>
      <c r="D2332" s="637" t="s">
        <v>1625</v>
      </c>
      <c r="E2332" s="714" t="s">
        <v>755</v>
      </c>
      <c r="F2332" s="714"/>
      <c r="G2332" s="640" t="s">
        <v>714</v>
      </c>
      <c r="H2332" s="641">
        <v>1</v>
      </c>
      <c r="I2332" s="642">
        <v>2.57</v>
      </c>
      <c r="J2332" s="642">
        <v>2.57</v>
      </c>
    </row>
    <row r="2333" spans="1:10" ht="36" customHeight="1">
      <c r="A2333" s="637" t="s">
        <v>710</v>
      </c>
      <c r="B2333" s="638" t="s">
        <v>1626</v>
      </c>
      <c r="C2333" s="637" t="s">
        <v>23</v>
      </c>
      <c r="D2333" s="637" t="s">
        <v>1627</v>
      </c>
      <c r="E2333" s="714" t="s">
        <v>755</v>
      </c>
      <c r="F2333" s="714"/>
      <c r="G2333" s="640" t="s">
        <v>714</v>
      </c>
      <c r="H2333" s="641">
        <v>1</v>
      </c>
      <c r="I2333" s="642">
        <v>0.34</v>
      </c>
      <c r="J2333" s="642">
        <v>0.34</v>
      </c>
    </row>
    <row r="2334" spans="1:10" ht="25.5">
      <c r="A2334" s="643"/>
      <c r="B2334" s="643"/>
      <c r="C2334" s="643"/>
      <c r="D2334" s="643"/>
      <c r="E2334" s="643" t="s">
        <v>717</v>
      </c>
      <c r="F2334" s="644">
        <v>0</v>
      </c>
      <c r="G2334" s="643" t="s">
        <v>718</v>
      </c>
      <c r="H2334" s="644">
        <v>0</v>
      </c>
      <c r="I2334" s="643" t="s">
        <v>719</v>
      </c>
      <c r="J2334" s="644">
        <v>0</v>
      </c>
    </row>
    <row r="2335" spans="1:10" ht="15.75" thickBot="1">
      <c r="A2335" s="643"/>
      <c r="B2335" s="643"/>
      <c r="C2335" s="643"/>
      <c r="D2335" s="643"/>
      <c r="E2335" s="643" t="s">
        <v>720</v>
      </c>
      <c r="F2335" s="644">
        <v>0.86</v>
      </c>
      <c r="G2335" s="643"/>
      <c r="H2335" s="712" t="s">
        <v>721</v>
      </c>
      <c r="I2335" s="712"/>
      <c r="J2335" s="644">
        <v>3.77</v>
      </c>
    </row>
    <row r="2336" spans="1:10" ht="0.95" customHeight="1" thickTop="1">
      <c r="A2336" s="646"/>
      <c r="B2336" s="646"/>
      <c r="C2336" s="646"/>
      <c r="D2336" s="646"/>
      <c r="E2336" s="646"/>
      <c r="F2336" s="646"/>
      <c r="G2336" s="646"/>
      <c r="H2336" s="646"/>
      <c r="I2336" s="646"/>
      <c r="J2336" s="646"/>
    </row>
    <row r="2337" spans="1:10" ht="18" customHeight="1">
      <c r="A2337" s="628"/>
      <c r="B2337" s="629" t="s">
        <v>699</v>
      </c>
      <c r="C2337" s="628" t="s">
        <v>700</v>
      </c>
      <c r="D2337" s="628" t="s">
        <v>701</v>
      </c>
      <c r="E2337" s="713" t="s">
        <v>702</v>
      </c>
      <c r="F2337" s="713"/>
      <c r="G2337" s="630" t="s">
        <v>703</v>
      </c>
      <c r="H2337" s="629" t="s">
        <v>704</v>
      </c>
      <c r="I2337" s="629" t="s">
        <v>705</v>
      </c>
      <c r="J2337" s="629" t="s">
        <v>77</v>
      </c>
    </row>
    <row r="2338" spans="1:10" ht="36" customHeight="1">
      <c r="A2338" s="631" t="s">
        <v>706</v>
      </c>
      <c r="B2338" s="632" t="s">
        <v>829</v>
      </c>
      <c r="C2338" s="631" t="s">
        <v>23</v>
      </c>
      <c r="D2338" s="631" t="s">
        <v>830</v>
      </c>
      <c r="E2338" s="710" t="s">
        <v>755</v>
      </c>
      <c r="F2338" s="710"/>
      <c r="G2338" s="634" t="s">
        <v>367</v>
      </c>
      <c r="H2338" s="635">
        <v>1</v>
      </c>
      <c r="I2338" s="636">
        <v>6.12</v>
      </c>
      <c r="J2338" s="636">
        <v>6.12</v>
      </c>
    </row>
    <row r="2339" spans="1:10" ht="36" customHeight="1">
      <c r="A2339" s="637" t="s">
        <v>710</v>
      </c>
      <c r="B2339" s="638" t="s">
        <v>1628</v>
      </c>
      <c r="C2339" s="637" t="s">
        <v>23</v>
      </c>
      <c r="D2339" s="637" t="s">
        <v>1629</v>
      </c>
      <c r="E2339" s="714" t="s">
        <v>755</v>
      </c>
      <c r="F2339" s="714"/>
      <c r="G2339" s="640" t="s">
        <v>714</v>
      </c>
      <c r="H2339" s="641">
        <v>1</v>
      </c>
      <c r="I2339" s="642">
        <v>3.21</v>
      </c>
      <c r="J2339" s="642">
        <v>3.21</v>
      </c>
    </row>
    <row r="2340" spans="1:10" ht="36" customHeight="1">
      <c r="A2340" s="637" t="s">
        <v>710</v>
      </c>
      <c r="B2340" s="638" t="s">
        <v>1624</v>
      </c>
      <c r="C2340" s="637" t="s">
        <v>23</v>
      </c>
      <c r="D2340" s="637" t="s">
        <v>1625</v>
      </c>
      <c r="E2340" s="714" t="s">
        <v>755</v>
      </c>
      <c r="F2340" s="714"/>
      <c r="G2340" s="640" t="s">
        <v>714</v>
      </c>
      <c r="H2340" s="641">
        <v>1</v>
      </c>
      <c r="I2340" s="642">
        <v>2.57</v>
      </c>
      <c r="J2340" s="642">
        <v>2.57</v>
      </c>
    </row>
    <row r="2341" spans="1:10" ht="36" customHeight="1">
      <c r="A2341" s="637" t="s">
        <v>710</v>
      </c>
      <c r="B2341" s="638" t="s">
        <v>1626</v>
      </c>
      <c r="C2341" s="637" t="s">
        <v>23</v>
      </c>
      <c r="D2341" s="637" t="s">
        <v>1627</v>
      </c>
      <c r="E2341" s="714" t="s">
        <v>755</v>
      </c>
      <c r="F2341" s="714"/>
      <c r="G2341" s="640" t="s">
        <v>714</v>
      </c>
      <c r="H2341" s="641">
        <v>1</v>
      </c>
      <c r="I2341" s="642">
        <v>0.34</v>
      </c>
      <c r="J2341" s="642">
        <v>0.34</v>
      </c>
    </row>
    <row r="2342" spans="1:10" ht="25.5">
      <c r="A2342" s="643"/>
      <c r="B2342" s="643"/>
      <c r="C2342" s="643"/>
      <c r="D2342" s="643"/>
      <c r="E2342" s="643" t="s">
        <v>717</v>
      </c>
      <c r="F2342" s="644">
        <v>0</v>
      </c>
      <c r="G2342" s="643" t="s">
        <v>718</v>
      </c>
      <c r="H2342" s="644">
        <v>0</v>
      </c>
      <c r="I2342" s="643" t="s">
        <v>719</v>
      </c>
      <c r="J2342" s="644">
        <v>0</v>
      </c>
    </row>
    <row r="2343" spans="1:10" ht="15.75" thickBot="1">
      <c r="A2343" s="643"/>
      <c r="B2343" s="643"/>
      <c r="C2343" s="643"/>
      <c r="D2343" s="643"/>
      <c r="E2343" s="643" t="s">
        <v>720</v>
      </c>
      <c r="F2343" s="644">
        <v>1.82</v>
      </c>
      <c r="G2343" s="643"/>
      <c r="H2343" s="712" t="s">
        <v>721</v>
      </c>
      <c r="I2343" s="712"/>
      <c r="J2343" s="644">
        <v>7.94</v>
      </c>
    </row>
    <row r="2344" spans="1:10" ht="0.95" customHeight="1" thickTop="1">
      <c r="A2344" s="646"/>
      <c r="B2344" s="646"/>
      <c r="C2344" s="646"/>
      <c r="D2344" s="646"/>
      <c r="E2344" s="646"/>
      <c r="F2344" s="646"/>
      <c r="G2344" s="646"/>
      <c r="H2344" s="646"/>
      <c r="I2344" s="646"/>
      <c r="J2344" s="646"/>
    </row>
    <row r="2345" spans="1:10" ht="18" customHeight="1">
      <c r="A2345" s="628"/>
      <c r="B2345" s="629" t="s">
        <v>699</v>
      </c>
      <c r="C2345" s="628" t="s">
        <v>700</v>
      </c>
      <c r="D2345" s="628" t="s">
        <v>701</v>
      </c>
      <c r="E2345" s="713" t="s">
        <v>702</v>
      </c>
      <c r="F2345" s="713"/>
      <c r="G2345" s="630" t="s">
        <v>703</v>
      </c>
      <c r="H2345" s="629" t="s">
        <v>704</v>
      </c>
      <c r="I2345" s="629" t="s">
        <v>705</v>
      </c>
      <c r="J2345" s="629" t="s">
        <v>77</v>
      </c>
    </row>
    <row r="2346" spans="1:10" ht="36" customHeight="1">
      <c r="A2346" s="631" t="s">
        <v>706</v>
      </c>
      <c r="B2346" s="632" t="s">
        <v>1624</v>
      </c>
      <c r="C2346" s="631" t="s">
        <v>23</v>
      </c>
      <c r="D2346" s="631" t="s">
        <v>1625</v>
      </c>
      <c r="E2346" s="710" t="s">
        <v>755</v>
      </c>
      <c r="F2346" s="710"/>
      <c r="G2346" s="634" t="s">
        <v>714</v>
      </c>
      <c r="H2346" s="635">
        <v>1</v>
      </c>
      <c r="I2346" s="636">
        <v>2.57</v>
      </c>
      <c r="J2346" s="636">
        <v>2.57</v>
      </c>
    </row>
    <row r="2347" spans="1:10" ht="24" customHeight="1">
      <c r="A2347" s="647" t="s">
        <v>732</v>
      </c>
      <c r="B2347" s="648" t="s">
        <v>1614</v>
      </c>
      <c r="C2347" s="647" t="s">
        <v>23</v>
      </c>
      <c r="D2347" s="647" t="s">
        <v>1615</v>
      </c>
      <c r="E2347" s="711" t="s">
        <v>1084</v>
      </c>
      <c r="F2347" s="711"/>
      <c r="G2347" s="649" t="s">
        <v>265</v>
      </c>
      <c r="H2347" s="650">
        <v>5.5999999999999999E-5</v>
      </c>
      <c r="I2347" s="651">
        <v>45969.38</v>
      </c>
      <c r="J2347" s="651">
        <v>2.57</v>
      </c>
    </row>
    <row r="2348" spans="1:10" ht="25.5">
      <c r="A2348" s="643"/>
      <c r="B2348" s="643"/>
      <c r="C2348" s="643"/>
      <c r="D2348" s="643"/>
      <c r="E2348" s="643" t="s">
        <v>717</v>
      </c>
      <c r="F2348" s="644">
        <v>0</v>
      </c>
      <c r="G2348" s="643" t="s">
        <v>718</v>
      </c>
      <c r="H2348" s="644">
        <v>0</v>
      </c>
      <c r="I2348" s="643" t="s">
        <v>719</v>
      </c>
      <c r="J2348" s="644">
        <v>0</v>
      </c>
    </row>
    <row r="2349" spans="1:10" ht="15.75" thickBot="1">
      <c r="A2349" s="643"/>
      <c r="B2349" s="643"/>
      <c r="C2349" s="643"/>
      <c r="D2349" s="643"/>
      <c r="E2349" s="643" t="s">
        <v>720</v>
      </c>
      <c r="F2349" s="644">
        <v>0.76</v>
      </c>
      <c r="G2349" s="643"/>
      <c r="H2349" s="712" t="s">
        <v>721</v>
      </c>
      <c r="I2349" s="712"/>
      <c r="J2349" s="644">
        <v>3.33</v>
      </c>
    </row>
    <row r="2350" spans="1:10" ht="0.95" customHeight="1" thickTop="1">
      <c r="A2350" s="646"/>
      <c r="B2350" s="646"/>
      <c r="C2350" s="646"/>
      <c r="D2350" s="646"/>
      <c r="E2350" s="646"/>
      <c r="F2350" s="646"/>
      <c r="G2350" s="646"/>
      <c r="H2350" s="646"/>
      <c r="I2350" s="646"/>
      <c r="J2350" s="646"/>
    </row>
    <row r="2351" spans="1:10" ht="18" customHeight="1">
      <c r="A2351" s="628"/>
      <c r="B2351" s="629" t="s">
        <v>699</v>
      </c>
      <c r="C2351" s="628" t="s">
        <v>700</v>
      </c>
      <c r="D2351" s="628" t="s">
        <v>701</v>
      </c>
      <c r="E2351" s="713" t="s">
        <v>702</v>
      </c>
      <c r="F2351" s="713"/>
      <c r="G2351" s="630" t="s">
        <v>703</v>
      </c>
      <c r="H2351" s="629" t="s">
        <v>704</v>
      </c>
      <c r="I2351" s="629" t="s">
        <v>705</v>
      </c>
      <c r="J2351" s="629" t="s">
        <v>77</v>
      </c>
    </row>
    <row r="2352" spans="1:10" ht="36" customHeight="1">
      <c r="A2352" s="631" t="s">
        <v>706</v>
      </c>
      <c r="B2352" s="632" t="s">
        <v>1626</v>
      </c>
      <c r="C2352" s="631" t="s">
        <v>23</v>
      </c>
      <c r="D2352" s="631" t="s">
        <v>1627</v>
      </c>
      <c r="E2352" s="710" t="s">
        <v>755</v>
      </c>
      <c r="F2352" s="710"/>
      <c r="G2352" s="634" t="s">
        <v>714</v>
      </c>
      <c r="H2352" s="635">
        <v>1</v>
      </c>
      <c r="I2352" s="636">
        <v>0.34</v>
      </c>
      <c r="J2352" s="636">
        <v>0.34</v>
      </c>
    </row>
    <row r="2353" spans="1:10" ht="24" customHeight="1">
      <c r="A2353" s="647" t="s">
        <v>732</v>
      </c>
      <c r="B2353" s="648" t="s">
        <v>1614</v>
      </c>
      <c r="C2353" s="647" t="s">
        <v>23</v>
      </c>
      <c r="D2353" s="647" t="s">
        <v>1615</v>
      </c>
      <c r="E2353" s="711" t="s">
        <v>1084</v>
      </c>
      <c r="F2353" s="711"/>
      <c r="G2353" s="649" t="s">
        <v>265</v>
      </c>
      <c r="H2353" s="650">
        <v>7.6000000000000001E-6</v>
      </c>
      <c r="I2353" s="651">
        <v>45969.38</v>
      </c>
      <c r="J2353" s="651">
        <v>0.34</v>
      </c>
    </row>
    <row r="2354" spans="1:10" ht="25.5">
      <c r="A2354" s="643"/>
      <c r="B2354" s="643"/>
      <c r="C2354" s="643"/>
      <c r="D2354" s="643"/>
      <c r="E2354" s="643" t="s">
        <v>717</v>
      </c>
      <c r="F2354" s="644">
        <v>0</v>
      </c>
      <c r="G2354" s="643" t="s">
        <v>718</v>
      </c>
      <c r="H2354" s="644">
        <v>0</v>
      </c>
      <c r="I2354" s="643" t="s">
        <v>719</v>
      </c>
      <c r="J2354" s="644">
        <v>0</v>
      </c>
    </row>
    <row r="2355" spans="1:10" ht="15.75" thickBot="1">
      <c r="A2355" s="643"/>
      <c r="B2355" s="643"/>
      <c r="C2355" s="643"/>
      <c r="D2355" s="643"/>
      <c r="E2355" s="643" t="s">
        <v>720</v>
      </c>
      <c r="F2355" s="644">
        <v>0.1</v>
      </c>
      <c r="G2355" s="643"/>
      <c r="H2355" s="712" t="s">
        <v>721</v>
      </c>
      <c r="I2355" s="712"/>
      <c r="J2355" s="644">
        <v>0.44</v>
      </c>
    </row>
    <row r="2356" spans="1:10" ht="0.95" customHeight="1" thickTop="1">
      <c r="A2356" s="646"/>
      <c r="B2356" s="646"/>
      <c r="C2356" s="646"/>
      <c r="D2356" s="646"/>
      <c r="E2356" s="646"/>
      <c r="F2356" s="646"/>
      <c r="G2356" s="646"/>
      <c r="H2356" s="646"/>
      <c r="I2356" s="646"/>
      <c r="J2356" s="646"/>
    </row>
    <row r="2357" spans="1:10" ht="18" customHeight="1">
      <c r="A2357" s="628"/>
      <c r="B2357" s="629" t="s">
        <v>699</v>
      </c>
      <c r="C2357" s="628" t="s">
        <v>700</v>
      </c>
      <c r="D2357" s="628" t="s">
        <v>701</v>
      </c>
      <c r="E2357" s="713" t="s">
        <v>702</v>
      </c>
      <c r="F2357" s="713"/>
      <c r="G2357" s="630" t="s">
        <v>703</v>
      </c>
      <c r="H2357" s="629" t="s">
        <v>704</v>
      </c>
      <c r="I2357" s="629" t="s">
        <v>705</v>
      </c>
      <c r="J2357" s="629" t="s">
        <v>77</v>
      </c>
    </row>
    <row r="2358" spans="1:10" ht="36" customHeight="1">
      <c r="A2358" s="631" t="s">
        <v>706</v>
      </c>
      <c r="B2358" s="632" t="s">
        <v>1628</v>
      </c>
      <c r="C2358" s="631" t="s">
        <v>23</v>
      </c>
      <c r="D2358" s="631" t="s">
        <v>1629</v>
      </c>
      <c r="E2358" s="710" t="s">
        <v>755</v>
      </c>
      <c r="F2358" s="710"/>
      <c r="G2358" s="634" t="s">
        <v>714</v>
      </c>
      <c r="H2358" s="635">
        <v>1</v>
      </c>
      <c r="I2358" s="636">
        <v>3.21</v>
      </c>
      <c r="J2358" s="636">
        <v>3.21</v>
      </c>
    </row>
    <row r="2359" spans="1:10" ht="24" customHeight="1">
      <c r="A2359" s="647" t="s">
        <v>732</v>
      </c>
      <c r="B2359" s="648" t="s">
        <v>1614</v>
      </c>
      <c r="C2359" s="647" t="s">
        <v>23</v>
      </c>
      <c r="D2359" s="647" t="s">
        <v>1615</v>
      </c>
      <c r="E2359" s="711" t="s">
        <v>1084</v>
      </c>
      <c r="F2359" s="711"/>
      <c r="G2359" s="649" t="s">
        <v>265</v>
      </c>
      <c r="H2359" s="650">
        <v>6.9999999999999994E-5</v>
      </c>
      <c r="I2359" s="651">
        <v>45969.38</v>
      </c>
      <c r="J2359" s="651">
        <v>3.21</v>
      </c>
    </row>
    <row r="2360" spans="1:10" ht="25.5">
      <c r="A2360" s="643"/>
      <c r="B2360" s="643"/>
      <c r="C2360" s="643"/>
      <c r="D2360" s="643"/>
      <c r="E2360" s="643" t="s">
        <v>717</v>
      </c>
      <c r="F2360" s="644">
        <v>0</v>
      </c>
      <c r="G2360" s="643" t="s">
        <v>718</v>
      </c>
      <c r="H2360" s="644">
        <v>0</v>
      </c>
      <c r="I2360" s="643" t="s">
        <v>719</v>
      </c>
      <c r="J2360" s="644">
        <v>0</v>
      </c>
    </row>
    <row r="2361" spans="1:10" ht="15.75" thickBot="1">
      <c r="A2361" s="643"/>
      <c r="B2361" s="643"/>
      <c r="C2361" s="643"/>
      <c r="D2361" s="643"/>
      <c r="E2361" s="643" t="s">
        <v>720</v>
      </c>
      <c r="F2361" s="644">
        <v>0.95</v>
      </c>
      <c r="G2361" s="643"/>
      <c r="H2361" s="712" t="s">
        <v>721</v>
      </c>
      <c r="I2361" s="712"/>
      <c r="J2361" s="644">
        <v>4.16</v>
      </c>
    </row>
    <row r="2362" spans="1:10" ht="0.95" customHeight="1" thickTop="1">
      <c r="A2362" s="646"/>
      <c r="B2362" s="646"/>
      <c r="C2362" s="646"/>
      <c r="D2362" s="646"/>
      <c r="E2362" s="646"/>
      <c r="F2362" s="646"/>
      <c r="G2362" s="646"/>
      <c r="H2362" s="646"/>
      <c r="I2362" s="646"/>
      <c r="J2362" s="646"/>
    </row>
    <row r="2363" spans="1:10" ht="18" customHeight="1">
      <c r="A2363" s="628"/>
      <c r="B2363" s="629" t="s">
        <v>699</v>
      </c>
      <c r="C2363" s="628" t="s">
        <v>700</v>
      </c>
      <c r="D2363" s="628" t="s">
        <v>701</v>
      </c>
      <c r="E2363" s="713" t="s">
        <v>702</v>
      </c>
      <c r="F2363" s="713"/>
      <c r="G2363" s="630" t="s">
        <v>703</v>
      </c>
      <c r="H2363" s="629" t="s">
        <v>704</v>
      </c>
      <c r="I2363" s="629" t="s">
        <v>705</v>
      </c>
      <c r="J2363" s="629" t="s">
        <v>77</v>
      </c>
    </row>
    <row r="2364" spans="1:10" ht="36" customHeight="1">
      <c r="A2364" s="631" t="s">
        <v>706</v>
      </c>
      <c r="B2364" s="632" t="s">
        <v>850</v>
      </c>
      <c r="C2364" s="631" t="s">
        <v>23</v>
      </c>
      <c r="D2364" s="631" t="s">
        <v>851</v>
      </c>
      <c r="E2364" s="710" t="s">
        <v>755</v>
      </c>
      <c r="F2364" s="710"/>
      <c r="G2364" s="634" t="s">
        <v>776</v>
      </c>
      <c r="H2364" s="635">
        <v>1</v>
      </c>
      <c r="I2364" s="636">
        <v>86.79</v>
      </c>
      <c r="J2364" s="636">
        <v>86.79</v>
      </c>
    </row>
    <row r="2365" spans="1:10" ht="36" customHeight="1">
      <c r="A2365" s="637" t="s">
        <v>710</v>
      </c>
      <c r="B2365" s="638" t="s">
        <v>1630</v>
      </c>
      <c r="C2365" s="637" t="s">
        <v>23</v>
      </c>
      <c r="D2365" s="637" t="s">
        <v>1631</v>
      </c>
      <c r="E2365" s="714" t="s">
        <v>755</v>
      </c>
      <c r="F2365" s="714"/>
      <c r="G2365" s="640" t="s">
        <v>714</v>
      </c>
      <c r="H2365" s="641">
        <v>1</v>
      </c>
      <c r="I2365" s="642">
        <v>60</v>
      </c>
      <c r="J2365" s="642">
        <v>60</v>
      </c>
    </row>
    <row r="2366" spans="1:10" ht="36" customHeight="1">
      <c r="A2366" s="637" t="s">
        <v>710</v>
      </c>
      <c r="B2366" s="638" t="s">
        <v>1632</v>
      </c>
      <c r="C2366" s="637" t="s">
        <v>23</v>
      </c>
      <c r="D2366" s="637" t="s">
        <v>1633</v>
      </c>
      <c r="E2366" s="714" t="s">
        <v>755</v>
      </c>
      <c r="F2366" s="714"/>
      <c r="G2366" s="640" t="s">
        <v>714</v>
      </c>
      <c r="H2366" s="641">
        <v>1</v>
      </c>
      <c r="I2366" s="642">
        <v>10.8</v>
      </c>
      <c r="J2366" s="642">
        <v>10.8</v>
      </c>
    </row>
    <row r="2367" spans="1:10" ht="24" customHeight="1">
      <c r="A2367" s="637" t="s">
        <v>710</v>
      </c>
      <c r="B2367" s="638" t="s">
        <v>1520</v>
      </c>
      <c r="C2367" s="637" t="s">
        <v>23</v>
      </c>
      <c r="D2367" s="637" t="s">
        <v>1521</v>
      </c>
      <c r="E2367" s="714" t="s">
        <v>713</v>
      </c>
      <c r="F2367" s="714"/>
      <c r="G2367" s="640" t="s">
        <v>714</v>
      </c>
      <c r="H2367" s="641">
        <v>1</v>
      </c>
      <c r="I2367" s="642">
        <v>15.99</v>
      </c>
      <c r="J2367" s="642">
        <v>15.99</v>
      </c>
    </row>
    <row r="2368" spans="1:10" ht="25.5">
      <c r="A2368" s="643"/>
      <c r="B2368" s="643"/>
      <c r="C2368" s="643"/>
      <c r="D2368" s="643"/>
      <c r="E2368" s="643" t="s">
        <v>717</v>
      </c>
      <c r="F2368" s="644">
        <v>13.1</v>
      </c>
      <c r="G2368" s="643" t="s">
        <v>718</v>
      </c>
      <c r="H2368" s="644">
        <v>0</v>
      </c>
      <c r="I2368" s="643" t="s">
        <v>719</v>
      </c>
      <c r="J2368" s="644">
        <v>13.1</v>
      </c>
    </row>
    <row r="2369" spans="1:10" ht="15.75" thickBot="1">
      <c r="A2369" s="643"/>
      <c r="B2369" s="643"/>
      <c r="C2369" s="643"/>
      <c r="D2369" s="643"/>
      <c r="E2369" s="643" t="s">
        <v>720</v>
      </c>
      <c r="F2369" s="644">
        <v>25.83</v>
      </c>
      <c r="G2369" s="643"/>
      <c r="H2369" s="712" t="s">
        <v>721</v>
      </c>
      <c r="I2369" s="712"/>
      <c r="J2369" s="644">
        <v>112.62</v>
      </c>
    </row>
    <row r="2370" spans="1:10" ht="0.95" customHeight="1" thickTop="1">
      <c r="A2370" s="646"/>
      <c r="B2370" s="646"/>
      <c r="C2370" s="646"/>
      <c r="D2370" s="646"/>
      <c r="E2370" s="646"/>
      <c r="F2370" s="646"/>
      <c r="G2370" s="646"/>
      <c r="H2370" s="646"/>
      <c r="I2370" s="646"/>
      <c r="J2370" s="646"/>
    </row>
    <row r="2371" spans="1:10" ht="18" customHeight="1">
      <c r="A2371" s="628"/>
      <c r="B2371" s="629" t="s">
        <v>699</v>
      </c>
      <c r="C2371" s="628" t="s">
        <v>700</v>
      </c>
      <c r="D2371" s="628" t="s">
        <v>701</v>
      </c>
      <c r="E2371" s="713" t="s">
        <v>702</v>
      </c>
      <c r="F2371" s="713"/>
      <c r="G2371" s="630" t="s">
        <v>703</v>
      </c>
      <c r="H2371" s="629" t="s">
        <v>704</v>
      </c>
      <c r="I2371" s="629" t="s">
        <v>705</v>
      </c>
      <c r="J2371" s="629" t="s">
        <v>77</v>
      </c>
    </row>
    <row r="2372" spans="1:10" ht="36" customHeight="1">
      <c r="A2372" s="631" t="s">
        <v>706</v>
      </c>
      <c r="B2372" s="632" t="s">
        <v>762</v>
      </c>
      <c r="C2372" s="631" t="s">
        <v>23</v>
      </c>
      <c r="D2372" s="631" t="s">
        <v>763</v>
      </c>
      <c r="E2372" s="710" t="s">
        <v>755</v>
      </c>
      <c r="F2372" s="710"/>
      <c r="G2372" s="634" t="s">
        <v>367</v>
      </c>
      <c r="H2372" s="635">
        <v>1</v>
      </c>
      <c r="I2372" s="636">
        <v>244.69</v>
      </c>
      <c r="J2372" s="636">
        <v>244.69</v>
      </c>
    </row>
    <row r="2373" spans="1:10" ht="36" customHeight="1">
      <c r="A2373" s="637" t="s">
        <v>710</v>
      </c>
      <c r="B2373" s="638" t="s">
        <v>1634</v>
      </c>
      <c r="C2373" s="637" t="s">
        <v>23</v>
      </c>
      <c r="D2373" s="637" t="s">
        <v>1635</v>
      </c>
      <c r="E2373" s="714" t="s">
        <v>755</v>
      </c>
      <c r="F2373" s="714"/>
      <c r="G2373" s="640" t="s">
        <v>714</v>
      </c>
      <c r="H2373" s="641">
        <v>1</v>
      </c>
      <c r="I2373" s="642">
        <v>96.45</v>
      </c>
      <c r="J2373" s="642">
        <v>96.45</v>
      </c>
    </row>
    <row r="2374" spans="1:10" ht="48" customHeight="1">
      <c r="A2374" s="637" t="s">
        <v>710</v>
      </c>
      <c r="B2374" s="638" t="s">
        <v>1636</v>
      </c>
      <c r="C2374" s="637" t="s">
        <v>23</v>
      </c>
      <c r="D2374" s="637" t="s">
        <v>1637</v>
      </c>
      <c r="E2374" s="714" t="s">
        <v>755</v>
      </c>
      <c r="F2374" s="714"/>
      <c r="G2374" s="640" t="s">
        <v>714</v>
      </c>
      <c r="H2374" s="641">
        <v>1</v>
      </c>
      <c r="I2374" s="642">
        <v>61.45</v>
      </c>
      <c r="J2374" s="642">
        <v>61.45</v>
      </c>
    </row>
    <row r="2375" spans="1:10" ht="36" customHeight="1">
      <c r="A2375" s="637" t="s">
        <v>710</v>
      </c>
      <c r="B2375" s="638" t="s">
        <v>1630</v>
      </c>
      <c r="C2375" s="637" t="s">
        <v>23</v>
      </c>
      <c r="D2375" s="637" t="s">
        <v>1631</v>
      </c>
      <c r="E2375" s="714" t="s">
        <v>755</v>
      </c>
      <c r="F2375" s="714"/>
      <c r="G2375" s="640" t="s">
        <v>714</v>
      </c>
      <c r="H2375" s="641">
        <v>1</v>
      </c>
      <c r="I2375" s="642">
        <v>60</v>
      </c>
      <c r="J2375" s="642">
        <v>60</v>
      </c>
    </row>
    <row r="2376" spans="1:10" ht="36" customHeight="1">
      <c r="A2376" s="637" t="s">
        <v>710</v>
      </c>
      <c r="B2376" s="638" t="s">
        <v>1632</v>
      </c>
      <c r="C2376" s="637" t="s">
        <v>23</v>
      </c>
      <c r="D2376" s="637" t="s">
        <v>1633</v>
      </c>
      <c r="E2376" s="714" t="s">
        <v>755</v>
      </c>
      <c r="F2376" s="714"/>
      <c r="G2376" s="640" t="s">
        <v>714</v>
      </c>
      <c r="H2376" s="641">
        <v>1</v>
      </c>
      <c r="I2376" s="642">
        <v>10.8</v>
      </c>
      <c r="J2376" s="642">
        <v>10.8</v>
      </c>
    </row>
    <row r="2377" spans="1:10" ht="24" customHeight="1">
      <c r="A2377" s="637" t="s">
        <v>710</v>
      </c>
      <c r="B2377" s="638" t="s">
        <v>1520</v>
      </c>
      <c r="C2377" s="637" t="s">
        <v>23</v>
      </c>
      <c r="D2377" s="637" t="s">
        <v>1521</v>
      </c>
      <c r="E2377" s="714" t="s">
        <v>713</v>
      </c>
      <c r="F2377" s="714"/>
      <c r="G2377" s="640" t="s">
        <v>714</v>
      </c>
      <c r="H2377" s="641">
        <v>1</v>
      </c>
      <c r="I2377" s="642">
        <v>15.99</v>
      </c>
      <c r="J2377" s="642">
        <v>15.99</v>
      </c>
    </row>
    <row r="2378" spans="1:10" ht="25.5">
      <c r="A2378" s="643"/>
      <c r="B2378" s="643"/>
      <c r="C2378" s="643"/>
      <c r="D2378" s="643"/>
      <c r="E2378" s="643" t="s">
        <v>717</v>
      </c>
      <c r="F2378" s="644">
        <v>13.1</v>
      </c>
      <c r="G2378" s="643" t="s">
        <v>718</v>
      </c>
      <c r="H2378" s="644">
        <v>0</v>
      </c>
      <c r="I2378" s="643" t="s">
        <v>719</v>
      </c>
      <c r="J2378" s="644">
        <v>13.1</v>
      </c>
    </row>
    <row r="2379" spans="1:10" ht="15.75" thickBot="1">
      <c r="A2379" s="643"/>
      <c r="B2379" s="643"/>
      <c r="C2379" s="643"/>
      <c r="D2379" s="643"/>
      <c r="E2379" s="643" t="s">
        <v>720</v>
      </c>
      <c r="F2379" s="644">
        <v>72.84</v>
      </c>
      <c r="G2379" s="643"/>
      <c r="H2379" s="712" t="s">
        <v>721</v>
      </c>
      <c r="I2379" s="712"/>
      <c r="J2379" s="644">
        <v>317.52999999999997</v>
      </c>
    </row>
    <row r="2380" spans="1:10" ht="0.95" customHeight="1" thickTop="1">
      <c r="A2380" s="646"/>
      <c r="B2380" s="646"/>
      <c r="C2380" s="646"/>
      <c r="D2380" s="646"/>
      <c r="E2380" s="646"/>
      <c r="F2380" s="646"/>
      <c r="G2380" s="646"/>
      <c r="H2380" s="646"/>
      <c r="I2380" s="646"/>
      <c r="J2380" s="646"/>
    </row>
    <row r="2381" spans="1:10" ht="18" customHeight="1">
      <c r="A2381" s="628"/>
      <c r="B2381" s="629" t="s">
        <v>699</v>
      </c>
      <c r="C2381" s="628" t="s">
        <v>700</v>
      </c>
      <c r="D2381" s="628" t="s">
        <v>701</v>
      </c>
      <c r="E2381" s="713" t="s">
        <v>702</v>
      </c>
      <c r="F2381" s="713"/>
      <c r="G2381" s="630" t="s">
        <v>703</v>
      </c>
      <c r="H2381" s="629" t="s">
        <v>704</v>
      </c>
      <c r="I2381" s="629" t="s">
        <v>705</v>
      </c>
      <c r="J2381" s="629" t="s">
        <v>77</v>
      </c>
    </row>
    <row r="2382" spans="1:10" ht="36" customHeight="1">
      <c r="A2382" s="631" t="s">
        <v>706</v>
      </c>
      <c r="B2382" s="632" t="s">
        <v>1630</v>
      </c>
      <c r="C2382" s="631" t="s">
        <v>23</v>
      </c>
      <c r="D2382" s="631" t="s">
        <v>1631</v>
      </c>
      <c r="E2382" s="710" t="s">
        <v>755</v>
      </c>
      <c r="F2382" s="710"/>
      <c r="G2382" s="634" t="s">
        <v>714</v>
      </c>
      <c r="H2382" s="635">
        <v>1</v>
      </c>
      <c r="I2382" s="636">
        <v>60</v>
      </c>
      <c r="J2382" s="636">
        <v>60</v>
      </c>
    </row>
    <row r="2383" spans="1:10" ht="36" customHeight="1">
      <c r="A2383" s="647" t="s">
        <v>732</v>
      </c>
      <c r="B2383" s="648" t="s">
        <v>1638</v>
      </c>
      <c r="C2383" s="647" t="s">
        <v>23</v>
      </c>
      <c r="D2383" s="647" t="s">
        <v>1639</v>
      </c>
      <c r="E2383" s="711" t="s">
        <v>1084</v>
      </c>
      <c r="F2383" s="711"/>
      <c r="G2383" s="649" t="s">
        <v>265</v>
      </c>
      <c r="H2383" s="650">
        <v>4.0000000000000003E-5</v>
      </c>
      <c r="I2383" s="651">
        <v>1500000</v>
      </c>
      <c r="J2383" s="651">
        <v>60</v>
      </c>
    </row>
    <row r="2384" spans="1:10" ht="25.5">
      <c r="A2384" s="643"/>
      <c r="B2384" s="643"/>
      <c r="C2384" s="643"/>
      <c r="D2384" s="643"/>
      <c r="E2384" s="643" t="s">
        <v>717</v>
      </c>
      <c r="F2384" s="644">
        <v>0</v>
      </c>
      <c r="G2384" s="643" t="s">
        <v>718</v>
      </c>
      <c r="H2384" s="644">
        <v>0</v>
      </c>
      <c r="I2384" s="643" t="s">
        <v>719</v>
      </c>
      <c r="J2384" s="644">
        <v>0</v>
      </c>
    </row>
    <row r="2385" spans="1:10" ht="15.75" thickBot="1">
      <c r="A2385" s="643"/>
      <c r="B2385" s="643"/>
      <c r="C2385" s="643"/>
      <c r="D2385" s="643"/>
      <c r="E2385" s="643" t="s">
        <v>720</v>
      </c>
      <c r="F2385" s="644">
        <v>17.86</v>
      </c>
      <c r="G2385" s="643"/>
      <c r="H2385" s="712" t="s">
        <v>721</v>
      </c>
      <c r="I2385" s="712"/>
      <c r="J2385" s="644">
        <v>77.86</v>
      </c>
    </row>
    <row r="2386" spans="1:10" ht="0.95" customHeight="1" thickTop="1">
      <c r="A2386" s="646"/>
      <c r="B2386" s="646"/>
      <c r="C2386" s="646"/>
      <c r="D2386" s="646"/>
      <c r="E2386" s="646"/>
      <c r="F2386" s="646"/>
      <c r="G2386" s="646"/>
      <c r="H2386" s="646"/>
      <c r="I2386" s="646"/>
      <c r="J2386" s="646"/>
    </row>
    <row r="2387" spans="1:10" ht="18" customHeight="1">
      <c r="A2387" s="628"/>
      <c r="B2387" s="629" t="s">
        <v>699</v>
      </c>
      <c r="C2387" s="628" t="s">
        <v>700</v>
      </c>
      <c r="D2387" s="628" t="s">
        <v>701</v>
      </c>
      <c r="E2387" s="713" t="s">
        <v>702</v>
      </c>
      <c r="F2387" s="713"/>
      <c r="G2387" s="630" t="s">
        <v>703</v>
      </c>
      <c r="H2387" s="629" t="s">
        <v>704</v>
      </c>
      <c r="I2387" s="629" t="s">
        <v>705</v>
      </c>
      <c r="J2387" s="629" t="s">
        <v>77</v>
      </c>
    </row>
    <row r="2388" spans="1:10" ht="36" customHeight="1">
      <c r="A2388" s="631" t="s">
        <v>706</v>
      </c>
      <c r="B2388" s="632" t="s">
        <v>1632</v>
      </c>
      <c r="C2388" s="631" t="s">
        <v>23</v>
      </c>
      <c r="D2388" s="631" t="s">
        <v>1633</v>
      </c>
      <c r="E2388" s="710" t="s">
        <v>755</v>
      </c>
      <c r="F2388" s="710"/>
      <c r="G2388" s="634" t="s">
        <v>714</v>
      </c>
      <c r="H2388" s="635">
        <v>1</v>
      </c>
      <c r="I2388" s="636">
        <v>10.8</v>
      </c>
      <c r="J2388" s="636">
        <v>10.8</v>
      </c>
    </row>
    <row r="2389" spans="1:10" ht="36" customHeight="1">
      <c r="A2389" s="647" t="s">
        <v>732</v>
      </c>
      <c r="B2389" s="648" t="s">
        <v>1638</v>
      </c>
      <c r="C2389" s="647" t="s">
        <v>23</v>
      </c>
      <c r="D2389" s="647" t="s">
        <v>1639</v>
      </c>
      <c r="E2389" s="711" t="s">
        <v>1084</v>
      </c>
      <c r="F2389" s="711"/>
      <c r="G2389" s="649" t="s">
        <v>265</v>
      </c>
      <c r="H2389" s="650">
        <v>7.1999999999999997E-6</v>
      </c>
      <c r="I2389" s="651">
        <v>1500000</v>
      </c>
      <c r="J2389" s="651">
        <v>10.8</v>
      </c>
    </row>
    <row r="2390" spans="1:10" ht="25.5">
      <c r="A2390" s="643"/>
      <c r="B2390" s="643"/>
      <c r="C2390" s="643"/>
      <c r="D2390" s="643"/>
      <c r="E2390" s="643" t="s">
        <v>717</v>
      </c>
      <c r="F2390" s="644">
        <v>0</v>
      </c>
      <c r="G2390" s="643" t="s">
        <v>718</v>
      </c>
      <c r="H2390" s="644">
        <v>0</v>
      </c>
      <c r="I2390" s="643" t="s">
        <v>719</v>
      </c>
      <c r="J2390" s="644">
        <v>0</v>
      </c>
    </row>
    <row r="2391" spans="1:10" ht="15.75" thickBot="1">
      <c r="A2391" s="643"/>
      <c r="B2391" s="643"/>
      <c r="C2391" s="643"/>
      <c r="D2391" s="643"/>
      <c r="E2391" s="643" t="s">
        <v>720</v>
      </c>
      <c r="F2391" s="644">
        <v>3.21</v>
      </c>
      <c r="G2391" s="643"/>
      <c r="H2391" s="712" t="s">
        <v>721</v>
      </c>
      <c r="I2391" s="712"/>
      <c r="J2391" s="644">
        <v>14.01</v>
      </c>
    </row>
    <row r="2392" spans="1:10" ht="0.95" customHeight="1" thickTop="1">
      <c r="A2392" s="646"/>
      <c r="B2392" s="646"/>
      <c r="C2392" s="646"/>
      <c r="D2392" s="646"/>
      <c r="E2392" s="646"/>
      <c r="F2392" s="646"/>
      <c r="G2392" s="646"/>
      <c r="H2392" s="646"/>
      <c r="I2392" s="646"/>
      <c r="J2392" s="646"/>
    </row>
    <row r="2393" spans="1:10" ht="18" customHeight="1">
      <c r="A2393" s="628"/>
      <c r="B2393" s="629" t="s">
        <v>699</v>
      </c>
      <c r="C2393" s="628" t="s">
        <v>700</v>
      </c>
      <c r="D2393" s="628" t="s">
        <v>701</v>
      </c>
      <c r="E2393" s="713" t="s">
        <v>702</v>
      </c>
      <c r="F2393" s="713"/>
      <c r="G2393" s="630" t="s">
        <v>703</v>
      </c>
      <c r="H2393" s="629" t="s">
        <v>704</v>
      </c>
      <c r="I2393" s="629" t="s">
        <v>705</v>
      </c>
      <c r="J2393" s="629" t="s">
        <v>77</v>
      </c>
    </row>
    <row r="2394" spans="1:10" ht="36" customHeight="1">
      <c r="A2394" s="631" t="s">
        <v>706</v>
      </c>
      <c r="B2394" s="632" t="s">
        <v>1634</v>
      </c>
      <c r="C2394" s="631" t="s">
        <v>23</v>
      </c>
      <c r="D2394" s="631" t="s">
        <v>1635</v>
      </c>
      <c r="E2394" s="710" t="s">
        <v>755</v>
      </c>
      <c r="F2394" s="710"/>
      <c r="G2394" s="634" t="s">
        <v>714</v>
      </c>
      <c r="H2394" s="635">
        <v>1</v>
      </c>
      <c r="I2394" s="636">
        <v>96.45</v>
      </c>
      <c r="J2394" s="636">
        <v>96.45</v>
      </c>
    </row>
    <row r="2395" spans="1:10" ht="36" customHeight="1">
      <c r="A2395" s="647" t="s">
        <v>732</v>
      </c>
      <c r="B2395" s="648" t="s">
        <v>1638</v>
      </c>
      <c r="C2395" s="647" t="s">
        <v>23</v>
      </c>
      <c r="D2395" s="647" t="s">
        <v>1639</v>
      </c>
      <c r="E2395" s="711" t="s">
        <v>1084</v>
      </c>
      <c r="F2395" s="711"/>
      <c r="G2395" s="649" t="s">
        <v>265</v>
      </c>
      <c r="H2395" s="650">
        <v>6.4300000000000004E-5</v>
      </c>
      <c r="I2395" s="651">
        <v>1500000</v>
      </c>
      <c r="J2395" s="651">
        <v>96.45</v>
      </c>
    </row>
    <row r="2396" spans="1:10" ht="25.5">
      <c r="A2396" s="643"/>
      <c r="B2396" s="643"/>
      <c r="C2396" s="643"/>
      <c r="D2396" s="643"/>
      <c r="E2396" s="643" t="s">
        <v>717</v>
      </c>
      <c r="F2396" s="644">
        <v>0</v>
      </c>
      <c r="G2396" s="643" t="s">
        <v>718</v>
      </c>
      <c r="H2396" s="644">
        <v>0</v>
      </c>
      <c r="I2396" s="643" t="s">
        <v>719</v>
      </c>
      <c r="J2396" s="644">
        <v>0</v>
      </c>
    </row>
    <row r="2397" spans="1:10" ht="15.75" thickBot="1">
      <c r="A2397" s="643"/>
      <c r="B2397" s="643"/>
      <c r="C2397" s="643"/>
      <c r="D2397" s="643"/>
      <c r="E2397" s="643" t="s">
        <v>720</v>
      </c>
      <c r="F2397" s="644">
        <v>28.71</v>
      </c>
      <c r="G2397" s="643"/>
      <c r="H2397" s="712" t="s">
        <v>721</v>
      </c>
      <c r="I2397" s="712"/>
      <c r="J2397" s="644">
        <v>125.16</v>
      </c>
    </row>
    <row r="2398" spans="1:10" ht="0.95" customHeight="1" thickTop="1">
      <c r="A2398" s="646"/>
      <c r="B2398" s="646"/>
      <c r="C2398" s="646"/>
      <c r="D2398" s="646"/>
      <c r="E2398" s="646"/>
      <c r="F2398" s="646"/>
      <c r="G2398" s="646"/>
      <c r="H2398" s="646"/>
      <c r="I2398" s="646"/>
      <c r="J2398" s="646"/>
    </row>
    <row r="2399" spans="1:10" ht="18" customHeight="1">
      <c r="A2399" s="628"/>
      <c r="B2399" s="629" t="s">
        <v>699</v>
      </c>
      <c r="C2399" s="628" t="s">
        <v>700</v>
      </c>
      <c r="D2399" s="628" t="s">
        <v>701</v>
      </c>
      <c r="E2399" s="713" t="s">
        <v>702</v>
      </c>
      <c r="F2399" s="713"/>
      <c r="G2399" s="630" t="s">
        <v>703</v>
      </c>
      <c r="H2399" s="629" t="s">
        <v>704</v>
      </c>
      <c r="I2399" s="629" t="s">
        <v>705</v>
      </c>
      <c r="J2399" s="629" t="s">
        <v>77</v>
      </c>
    </row>
    <row r="2400" spans="1:10" ht="48" customHeight="1">
      <c r="A2400" s="631" t="s">
        <v>706</v>
      </c>
      <c r="B2400" s="632" t="s">
        <v>1636</v>
      </c>
      <c r="C2400" s="631" t="s">
        <v>23</v>
      </c>
      <c r="D2400" s="631" t="s">
        <v>1637</v>
      </c>
      <c r="E2400" s="710" t="s">
        <v>755</v>
      </c>
      <c r="F2400" s="710"/>
      <c r="G2400" s="634" t="s">
        <v>714</v>
      </c>
      <c r="H2400" s="635">
        <v>1</v>
      </c>
      <c r="I2400" s="636">
        <v>61.45</v>
      </c>
      <c r="J2400" s="636">
        <v>61.45</v>
      </c>
    </row>
    <row r="2401" spans="1:10" ht="24" customHeight="1">
      <c r="A2401" s="647" t="s">
        <v>732</v>
      </c>
      <c r="B2401" s="648" t="s">
        <v>1226</v>
      </c>
      <c r="C2401" s="647" t="s">
        <v>23</v>
      </c>
      <c r="D2401" s="647" t="s">
        <v>1227</v>
      </c>
      <c r="E2401" s="711" t="s">
        <v>735</v>
      </c>
      <c r="F2401" s="711"/>
      <c r="G2401" s="649" t="s">
        <v>1030</v>
      </c>
      <c r="H2401" s="650">
        <v>14.88</v>
      </c>
      <c r="I2401" s="651">
        <v>4.13</v>
      </c>
      <c r="J2401" s="651">
        <v>61.45</v>
      </c>
    </row>
    <row r="2402" spans="1:10" ht="25.5">
      <c r="A2402" s="643"/>
      <c r="B2402" s="643"/>
      <c r="C2402" s="643"/>
      <c r="D2402" s="643"/>
      <c r="E2402" s="643" t="s">
        <v>717</v>
      </c>
      <c r="F2402" s="644">
        <v>0</v>
      </c>
      <c r="G2402" s="643" t="s">
        <v>718</v>
      </c>
      <c r="H2402" s="644">
        <v>0</v>
      </c>
      <c r="I2402" s="643" t="s">
        <v>719</v>
      </c>
      <c r="J2402" s="644">
        <v>0</v>
      </c>
    </row>
    <row r="2403" spans="1:10" ht="15.75" thickBot="1">
      <c r="A2403" s="643"/>
      <c r="B2403" s="643"/>
      <c r="C2403" s="643"/>
      <c r="D2403" s="643"/>
      <c r="E2403" s="643" t="s">
        <v>720</v>
      </c>
      <c r="F2403" s="644">
        <v>18.29</v>
      </c>
      <c r="G2403" s="643"/>
      <c r="H2403" s="712" t="s">
        <v>721</v>
      </c>
      <c r="I2403" s="712"/>
      <c r="J2403" s="644">
        <v>79.739999999999995</v>
      </c>
    </row>
    <row r="2404" spans="1:10" ht="0.95" customHeight="1" thickTop="1">
      <c r="A2404" s="646"/>
      <c r="B2404" s="646"/>
      <c r="C2404" s="646"/>
      <c r="D2404" s="646"/>
      <c r="E2404" s="646"/>
      <c r="F2404" s="646"/>
      <c r="G2404" s="646"/>
      <c r="H2404" s="646"/>
      <c r="I2404" s="646"/>
      <c r="J2404" s="646"/>
    </row>
    <row r="2405" spans="1:10">
      <c r="A2405" s="652"/>
      <c r="B2405" s="652"/>
      <c r="C2405" s="652"/>
      <c r="D2405" s="652"/>
      <c r="E2405" s="652"/>
      <c r="F2405" s="652"/>
      <c r="G2405" s="652"/>
      <c r="H2405" s="652"/>
      <c r="I2405" s="652"/>
      <c r="J2405" s="652"/>
    </row>
    <row r="2406" spans="1:10">
      <c r="A2406" s="707"/>
      <c r="B2406" s="707"/>
      <c r="C2406" s="707"/>
      <c r="D2406" s="653"/>
      <c r="E2406" s="654"/>
      <c r="F2406" s="708"/>
      <c r="G2406" s="707"/>
      <c r="H2406" s="709"/>
      <c r="I2406" s="707"/>
      <c r="J2406" s="707"/>
    </row>
    <row r="2407" spans="1:10">
      <c r="A2407" s="707"/>
      <c r="B2407" s="707"/>
      <c r="C2407" s="707"/>
      <c r="D2407" s="653"/>
      <c r="E2407" s="654"/>
      <c r="F2407" s="708"/>
      <c r="G2407" s="707"/>
      <c r="H2407" s="709"/>
      <c r="I2407" s="707"/>
      <c r="J2407" s="707"/>
    </row>
    <row r="2408" spans="1:10">
      <c r="A2408" s="707"/>
      <c r="B2408" s="707"/>
      <c r="C2408" s="707"/>
      <c r="D2408" s="653"/>
      <c r="E2408" s="654"/>
      <c r="F2408" s="708"/>
      <c r="G2408" s="707"/>
      <c r="H2408" s="709"/>
      <c r="I2408" s="707"/>
      <c r="J2408" s="707"/>
    </row>
    <row r="2409" spans="1:10" ht="60" customHeight="1">
      <c r="A2409" s="655"/>
      <c r="B2409" s="655"/>
      <c r="C2409" s="655"/>
      <c r="D2409" s="655"/>
      <c r="E2409" s="655"/>
      <c r="F2409" s="655"/>
      <c r="G2409" s="655"/>
      <c r="H2409" s="655"/>
      <c r="I2409" s="655"/>
      <c r="J2409" s="655"/>
    </row>
    <row r="2410" spans="1:10" ht="69.95" customHeight="1">
      <c r="A2410" s="705" t="s">
        <v>1640</v>
      </c>
      <c r="B2410" s="706"/>
      <c r="C2410" s="706"/>
      <c r="D2410" s="706"/>
      <c r="E2410" s="706"/>
      <c r="F2410" s="706"/>
      <c r="G2410" s="706"/>
      <c r="H2410" s="706"/>
      <c r="I2410" s="706"/>
      <c r="J2410" s="706"/>
    </row>
  </sheetData>
  <mergeCells count="1820">
    <mergeCell ref="C21:D21"/>
    <mergeCell ref="E21:F21"/>
    <mergeCell ref="G21:H21"/>
    <mergeCell ref="I21:J21"/>
    <mergeCell ref="C22:D22"/>
    <mergeCell ref="E22:F22"/>
    <mergeCell ref="G22:H22"/>
    <mergeCell ref="I22:J22"/>
    <mergeCell ref="E372:F372"/>
    <mergeCell ref="E373:F373"/>
    <mergeCell ref="E374:F374"/>
    <mergeCell ref="E375:F375"/>
    <mergeCell ref="E376:F376"/>
    <mergeCell ref="E377:F377"/>
    <mergeCell ref="E378:F378"/>
    <mergeCell ref="E379:F379"/>
    <mergeCell ref="E380:F380"/>
    <mergeCell ref="E37:F37"/>
    <mergeCell ref="E38:F38"/>
    <mergeCell ref="E39:F39"/>
    <mergeCell ref="E40:F40"/>
    <mergeCell ref="H42:I42"/>
    <mergeCell ref="E44:F44"/>
    <mergeCell ref="H30:I30"/>
    <mergeCell ref="E32:F32"/>
    <mergeCell ref="E33:F33"/>
    <mergeCell ref="E34:F34"/>
    <mergeCell ref="E35:F35"/>
    <mergeCell ref="E36:F36"/>
    <mergeCell ref="A23:J23"/>
    <mergeCell ref="A24:J24"/>
    <mergeCell ref="E25:F25"/>
    <mergeCell ref="E26:F26"/>
    <mergeCell ref="E27:F27"/>
    <mergeCell ref="E28:F28"/>
    <mergeCell ref="E59:F59"/>
    <mergeCell ref="E60:F60"/>
    <mergeCell ref="E61:F61"/>
    <mergeCell ref="E62:F62"/>
    <mergeCell ref="E63:F63"/>
    <mergeCell ref="H65:I65"/>
    <mergeCell ref="E51:F51"/>
    <mergeCell ref="H53:I53"/>
    <mergeCell ref="E55:F55"/>
    <mergeCell ref="E56:F56"/>
    <mergeCell ref="E57:F57"/>
    <mergeCell ref="E58:F58"/>
    <mergeCell ref="E45:F45"/>
    <mergeCell ref="E46:F46"/>
    <mergeCell ref="E47:F47"/>
    <mergeCell ref="E48:F48"/>
    <mergeCell ref="E49:F49"/>
    <mergeCell ref="E50:F50"/>
    <mergeCell ref="E81:F81"/>
    <mergeCell ref="E82:F82"/>
    <mergeCell ref="E83:F83"/>
    <mergeCell ref="H85:I85"/>
    <mergeCell ref="E87:F87"/>
    <mergeCell ref="E88:F88"/>
    <mergeCell ref="E75:F75"/>
    <mergeCell ref="E76:F76"/>
    <mergeCell ref="E77:F77"/>
    <mergeCell ref="E78:F78"/>
    <mergeCell ref="E79:F79"/>
    <mergeCell ref="E80:F80"/>
    <mergeCell ref="E67:F67"/>
    <mergeCell ref="E68:F68"/>
    <mergeCell ref="E69:F69"/>
    <mergeCell ref="E70:F70"/>
    <mergeCell ref="E71:F71"/>
    <mergeCell ref="H73:I73"/>
    <mergeCell ref="E105:F105"/>
    <mergeCell ref="H107:I107"/>
    <mergeCell ref="E109:F109"/>
    <mergeCell ref="E110:F110"/>
    <mergeCell ref="E111:F111"/>
    <mergeCell ref="E112:F112"/>
    <mergeCell ref="H98:I98"/>
    <mergeCell ref="E100:F100"/>
    <mergeCell ref="E101:F101"/>
    <mergeCell ref="E102:F102"/>
    <mergeCell ref="E103:F103"/>
    <mergeCell ref="E104:F104"/>
    <mergeCell ref="E89:F89"/>
    <mergeCell ref="H91:I91"/>
    <mergeCell ref="E93:F93"/>
    <mergeCell ref="E94:F94"/>
    <mergeCell ref="E95:F95"/>
    <mergeCell ref="E96:F96"/>
    <mergeCell ref="E129:F129"/>
    <mergeCell ref="E130:F130"/>
    <mergeCell ref="E131:F131"/>
    <mergeCell ref="E132:F132"/>
    <mergeCell ref="H134:I134"/>
    <mergeCell ref="E136:F136"/>
    <mergeCell ref="E123:F123"/>
    <mergeCell ref="E124:F124"/>
    <mergeCell ref="E125:F125"/>
    <mergeCell ref="E126:F126"/>
    <mergeCell ref="E127:F127"/>
    <mergeCell ref="E128:F128"/>
    <mergeCell ref="H114:I114"/>
    <mergeCell ref="E116:F116"/>
    <mergeCell ref="E117:F117"/>
    <mergeCell ref="E118:F118"/>
    <mergeCell ref="E119:F119"/>
    <mergeCell ref="H121:I121"/>
    <mergeCell ref="H150:I150"/>
    <mergeCell ref="E152:F152"/>
    <mergeCell ref="E153:F153"/>
    <mergeCell ref="E154:F154"/>
    <mergeCell ref="E155:F155"/>
    <mergeCell ref="E156:F156"/>
    <mergeCell ref="E143:F143"/>
    <mergeCell ref="E144:F144"/>
    <mergeCell ref="E145:F145"/>
    <mergeCell ref="E146:F146"/>
    <mergeCell ref="E147:F147"/>
    <mergeCell ref="E148:F148"/>
    <mergeCell ref="E137:F137"/>
    <mergeCell ref="E138:F138"/>
    <mergeCell ref="E139:F139"/>
    <mergeCell ref="E140:F140"/>
    <mergeCell ref="E141:F141"/>
    <mergeCell ref="E142:F142"/>
    <mergeCell ref="E171:F171"/>
    <mergeCell ref="H173:I173"/>
    <mergeCell ref="E175:F175"/>
    <mergeCell ref="E176:F176"/>
    <mergeCell ref="E177:F177"/>
    <mergeCell ref="E178:F178"/>
    <mergeCell ref="E163:F163"/>
    <mergeCell ref="E164:F164"/>
    <mergeCell ref="H166:I166"/>
    <mergeCell ref="E168:F168"/>
    <mergeCell ref="E169:F169"/>
    <mergeCell ref="E170:F170"/>
    <mergeCell ref="E157:F157"/>
    <mergeCell ref="E158:F158"/>
    <mergeCell ref="E159:F159"/>
    <mergeCell ref="E160:F160"/>
    <mergeCell ref="E161:F161"/>
    <mergeCell ref="E162:F162"/>
    <mergeCell ref="E193:F193"/>
    <mergeCell ref="E194:F194"/>
    <mergeCell ref="E195:F195"/>
    <mergeCell ref="E196:F196"/>
    <mergeCell ref="E197:F197"/>
    <mergeCell ref="E198:F198"/>
    <mergeCell ref="H186:I186"/>
    <mergeCell ref="E188:F188"/>
    <mergeCell ref="E189:F189"/>
    <mergeCell ref="E190:F190"/>
    <mergeCell ref="E191:F191"/>
    <mergeCell ref="E192:F192"/>
    <mergeCell ref="E179:F179"/>
    <mergeCell ref="E180:F180"/>
    <mergeCell ref="E181:F181"/>
    <mergeCell ref="E182:F182"/>
    <mergeCell ref="E183:F183"/>
    <mergeCell ref="E184:F184"/>
    <mergeCell ref="E213:F213"/>
    <mergeCell ref="E214:F214"/>
    <mergeCell ref="E215:F215"/>
    <mergeCell ref="E216:F216"/>
    <mergeCell ref="H218:I218"/>
    <mergeCell ref="E220:F220"/>
    <mergeCell ref="E207:F207"/>
    <mergeCell ref="E208:F208"/>
    <mergeCell ref="E209:F209"/>
    <mergeCell ref="E210:F210"/>
    <mergeCell ref="E211:F211"/>
    <mergeCell ref="E212:F212"/>
    <mergeCell ref="E199:F199"/>
    <mergeCell ref="E200:F200"/>
    <mergeCell ref="E201:F201"/>
    <mergeCell ref="E202:F202"/>
    <mergeCell ref="E203:F203"/>
    <mergeCell ref="H205:I205"/>
    <mergeCell ref="E237:F237"/>
    <mergeCell ref="E238:F238"/>
    <mergeCell ref="E239:F239"/>
    <mergeCell ref="E240:F240"/>
    <mergeCell ref="E241:F241"/>
    <mergeCell ref="H243:I243"/>
    <mergeCell ref="E229:F229"/>
    <mergeCell ref="E230:F230"/>
    <mergeCell ref="E231:F231"/>
    <mergeCell ref="E232:F232"/>
    <mergeCell ref="E233:F233"/>
    <mergeCell ref="H235:I235"/>
    <mergeCell ref="E221:F221"/>
    <mergeCell ref="E222:F222"/>
    <mergeCell ref="E223:F223"/>
    <mergeCell ref="E224:F224"/>
    <mergeCell ref="H226:I226"/>
    <mergeCell ref="E228:F228"/>
    <mergeCell ref="E259:F259"/>
    <mergeCell ref="E260:F260"/>
    <mergeCell ref="H262:I262"/>
    <mergeCell ref="E264:F264"/>
    <mergeCell ref="E265:F265"/>
    <mergeCell ref="E266:F266"/>
    <mergeCell ref="E251:F251"/>
    <mergeCell ref="E252:F252"/>
    <mergeCell ref="E253:F253"/>
    <mergeCell ref="E254:F254"/>
    <mergeCell ref="H256:I256"/>
    <mergeCell ref="E258:F258"/>
    <mergeCell ref="E245:F245"/>
    <mergeCell ref="E246:F246"/>
    <mergeCell ref="E247:F247"/>
    <mergeCell ref="E248:F248"/>
    <mergeCell ref="E249:F249"/>
    <mergeCell ref="E250:F250"/>
    <mergeCell ref="E288:F288"/>
    <mergeCell ref="E289:F289"/>
    <mergeCell ref="E290:F290"/>
    <mergeCell ref="E291:F291"/>
    <mergeCell ref="E292:F292"/>
    <mergeCell ref="E293:F293"/>
    <mergeCell ref="E281:F281"/>
    <mergeCell ref="E282:F282"/>
    <mergeCell ref="E283:F283"/>
    <mergeCell ref="H285:I285"/>
    <mergeCell ref="H274:I274"/>
    <mergeCell ref="E276:F276"/>
    <mergeCell ref="E277:F277"/>
    <mergeCell ref="E278:F278"/>
    <mergeCell ref="E279:F279"/>
    <mergeCell ref="E280:F280"/>
    <mergeCell ref="E267:F267"/>
    <mergeCell ref="E268:F268"/>
    <mergeCell ref="E269:F269"/>
    <mergeCell ref="E270:F270"/>
    <mergeCell ref="E271:F271"/>
    <mergeCell ref="E272:F272"/>
    <mergeCell ref="E310:F310"/>
    <mergeCell ref="E311:F311"/>
    <mergeCell ref="E312:F312"/>
    <mergeCell ref="E313:F313"/>
    <mergeCell ref="E314:F314"/>
    <mergeCell ref="E315:F315"/>
    <mergeCell ref="E302:F302"/>
    <mergeCell ref="E303:F303"/>
    <mergeCell ref="E304:F304"/>
    <mergeCell ref="E305:F305"/>
    <mergeCell ref="E306:F306"/>
    <mergeCell ref="H308:I308"/>
    <mergeCell ref="E294:F294"/>
    <mergeCell ref="E295:F295"/>
    <mergeCell ref="E296:F296"/>
    <mergeCell ref="E297:F297"/>
    <mergeCell ref="E298:F298"/>
    <mergeCell ref="H300:I300"/>
    <mergeCell ref="E334:F334"/>
    <mergeCell ref="E335:F335"/>
    <mergeCell ref="E336:F336"/>
    <mergeCell ref="E337:F337"/>
    <mergeCell ref="E338:F338"/>
    <mergeCell ref="E339:F339"/>
    <mergeCell ref="E326:F326"/>
    <mergeCell ref="E327:F327"/>
    <mergeCell ref="E328:F328"/>
    <mergeCell ref="H330:I330"/>
    <mergeCell ref="E332:F332"/>
    <mergeCell ref="E333:F333"/>
    <mergeCell ref="H317:I317"/>
    <mergeCell ref="E319:F319"/>
    <mergeCell ref="E320:F320"/>
    <mergeCell ref="E321:F321"/>
    <mergeCell ref="E322:F322"/>
    <mergeCell ref="H324:I324"/>
    <mergeCell ref="E356:F356"/>
    <mergeCell ref="E357:F357"/>
    <mergeCell ref="E358:F358"/>
    <mergeCell ref="E359:F359"/>
    <mergeCell ref="H361:I361"/>
    <mergeCell ref="E363:F363"/>
    <mergeCell ref="E348:F348"/>
    <mergeCell ref="E349:F349"/>
    <mergeCell ref="E350:F350"/>
    <mergeCell ref="E351:F351"/>
    <mergeCell ref="H353:I353"/>
    <mergeCell ref="E355:F355"/>
    <mergeCell ref="E340:F340"/>
    <mergeCell ref="H342:I342"/>
    <mergeCell ref="E344:F344"/>
    <mergeCell ref="E345:F345"/>
    <mergeCell ref="E346:F346"/>
    <mergeCell ref="E347:F347"/>
    <mergeCell ref="E388:F388"/>
    <mergeCell ref="E389:F389"/>
    <mergeCell ref="H391:I391"/>
    <mergeCell ref="E393:F393"/>
    <mergeCell ref="E394:F394"/>
    <mergeCell ref="E395:F395"/>
    <mergeCell ref="H371:I371"/>
    <mergeCell ref="A383:K383"/>
    <mergeCell ref="E384:F384"/>
    <mergeCell ref="E385:F385"/>
    <mergeCell ref="E386:F386"/>
    <mergeCell ref="E387:F387"/>
    <mergeCell ref="E364:F364"/>
    <mergeCell ref="E365:F365"/>
    <mergeCell ref="E366:F366"/>
    <mergeCell ref="E367:F367"/>
    <mergeCell ref="E368:F368"/>
    <mergeCell ref="E369:F369"/>
    <mergeCell ref="H382:I382"/>
    <mergeCell ref="E410:F410"/>
    <mergeCell ref="H412:I412"/>
    <mergeCell ref="E414:F414"/>
    <mergeCell ref="E415:F415"/>
    <mergeCell ref="E416:F416"/>
    <mergeCell ref="E417:F417"/>
    <mergeCell ref="E404:F404"/>
    <mergeCell ref="E405:F405"/>
    <mergeCell ref="E406:F406"/>
    <mergeCell ref="E407:F407"/>
    <mergeCell ref="E408:F408"/>
    <mergeCell ref="E409:F409"/>
    <mergeCell ref="E396:F396"/>
    <mergeCell ref="E397:F397"/>
    <mergeCell ref="H399:I399"/>
    <mergeCell ref="E401:F401"/>
    <mergeCell ref="E402:F402"/>
    <mergeCell ref="E403:F403"/>
    <mergeCell ref="E432:F432"/>
    <mergeCell ref="E433:F433"/>
    <mergeCell ref="E434:F434"/>
    <mergeCell ref="E435:F435"/>
    <mergeCell ref="E436:F436"/>
    <mergeCell ref="H438:I438"/>
    <mergeCell ref="H425:I425"/>
    <mergeCell ref="E427:F427"/>
    <mergeCell ref="E428:F428"/>
    <mergeCell ref="E429:F429"/>
    <mergeCell ref="E430:F430"/>
    <mergeCell ref="E431:F431"/>
    <mergeCell ref="E418:F418"/>
    <mergeCell ref="E419:F419"/>
    <mergeCell ref="E420:F420"/>
    <mergeCell ref="E421:F421"/>
    <mergeCell ref="E422:F422"/>
    <mergeCell ref="E423:F423"/>
    <mergeCell ref="E454:F454"/>
    <mergeCell ref="E455:F455"/>
    <mergeCell ref="E456:F456"/>
    <mergeCell ref="E457:F457"/>
    <mergeCell ref="E458:F458"/>
    <mergeCell ref="H460:I460"/>
    <mergeCell ref="E446:F446"/>
    <mergeCell ref="E447:F447"/>
    <mergeCell ref="H449:I449"/>
    <mergeCell ref="E451:F451"/>
    <mergeCell ref="E452:F452"/>
    <mergeCell ref="E453:F453"/>
    <mergeCell ref="E440:F440"/>
    <mergeCell ref="E441:F441"/>
    <mergeCell ref="E442:F442"/>
    <mergeCell ref="E443:F443"/>
    <mergeCell ref="E444:F444"/>
    <mergeCell ref="E445:F445"/>
    <mergeCell ref="E476:F476"/>
    <mergeCell ref="E477:F477"/>
    <mergeCell ref="E478:F478"/>
    <mergeCell ref="E479:F479"/>
    <mergeCell ref="E480:F480"/>
    <mergeCell ref="H482:I482"/>
    <mergeCell ref="E468:F468"/>
    <mergeCell ref="E469:F469"/>
    <mergeCell ref="H471:I471"/>
    <mergeCell ref="E473:F473"/>
    <mergeCell ref="E474:F474"/>
    <mergeCell ref="E475:F475"/>
    <mergeCell ref="E462:F462"/>
    <mergeCell ref="E463:F463"/>
    <mergeCell ref="E464:F464"/>
    <mergeCell ref="E465:F465"/>
    <mergeCell ref="E466:F466"/>
    <mergeCell ref="E467:F467"/>
    <mergeCell ref="E498:F498"/>
    <mergeCell ref="E499:F499"/>
    <mergeCell ref="E500:F500"/>
    <mergeCell ref="E501:F501"/>
    <mergeCell ref="H503:I503"/>
    <mergeCell ref="E505:F505"/>
    <mergeCell ref="E490:F490"/>
    <mergeCell ref="E491:F491"/>
    <mergeCell ref="H493:I493"/>
    <mergeCell ref="E495:F495"/>
    <mergeCell ref="E496:F496"/>
    <mergeCell ref="E497:F497"/>
    <mergeCell ref="E484:F484"/>
    <mergeCell ref="E485:F485"/>
    <mergeCell ref="E486:F486"/>
    <mergeCell ref="E487:F487"/>
    <mergeCell ref="E488:F488"/>
    <mergeCell ref="E489:F489"/>
    <mergeCell ref="E522:F522"/>
    <mergeCell ref="E523:F523"/>
    <mergeCell ref="E524:F524"/>
    <mergeCell ref="E525:F525"/>
    <mergeCell ref="E526:F526"/>
    <mergeCell ref="E527:F527"/>
    <mergeCell ref="E514:F514"/>
    <mergeCell ref="E515:F515"/>
    <mergeCell ref="E516:F516"/>
    <mergeCell ref="E517:F517"/>
    <mergeCell ref="H519:I519"/>
    <mergeCell ref="E521:F521"/>
    <mergeCell ref="E506:F506"/>
    <mergeCell ref="E507:F507"/>
    <mergeCell ref="E508:F508"/>
    <mergeCell ref="E509:F509"/>
    <mergeCell ref="H511:I511"/>
    <mergeCell ref="E513:F513"/>
    <mergeCell ref="E544:F544"/>
    <mergeCell ref="E545:F545"/>
    <mergeCell ref="E546:F546"/>
    <mergeCell ref="E547:F547"/>
    <mergeCell ref="E548:F548"/>
    <mergeCell ref="E549:F549"/>
    <mergeCell ref="E536:F536"/>
    <mergeCell ref="E537:F537"/>
    <mergeCell ref="E538:F538"/>
    <mergeCell ref="E539:F539"/>
    <mergeCell ref="E540:F540"/>
    <mergeCell ref="H542:I542"/>
    <mergeCell ref="E528:F528"/>
    <mergeCell ref="E529:F529"/>
    <mergeCell ref="E530:F530"/>
    <mergeCell ref="H532:I532"/>
    <mergeCell ref="E534:F534"/>
    <mergeCell ref="E535:F535"/>
    <mergeCell ref="E564:F564"/>
    <mergeCell ref="H566:I566"/>
    <mergeCell ref="E568:F568"/>
    <mergeCell ref="E569:F569"/>
    <mergeCell ref="E570:F570"/>
    <mergeCell ref="E571:F571"/>
    <mergeCell ref="E558:F558"/>
    <mergeCell ref="E559:F559"/>
    <mergeCell ref="E560:F560"/>
    <mergeCell ref="E561:F561"/>
    <mergeCell ref="E562:F562"/>
    <mergeCell ref="E563:F563"/>
    <mergeCell ref="E550:F550"/>
    <mergeCell ref="E551:F551"/>
    <mergeCell ref="E552:F552"/>
    <mergeCell ref="E553:F553"/>
    <mergeCell ref="H555:I555"/>
    <mergeCell ref="E557:F557"/>
    <mergeCell ref="E590:F590"/>
    <mergeCell ref="E591:F591"/>
    <mergeCell ref="E592:F592"/>
    <mergeCell ref="H594:I594"/>
    <mergeCell ref="E596:F596"/>
    <mergeCell ref="E597:F597"/>
    <mergeCell ref="E580:F580"/>
    <mergeCell ref="H582:I582"/>
    <mergeCell ref="E584:F584"/>
    <mergeCell ref="E585:F585"/>
    <mergeCell ref="E586:F586"/>
    <mergeCell ref="H588:I588"/>
    <mergeCell ref="H573:I573"/>
    <mergeCell ref="E575:F575"/>
    <mergeCell ref="E576:F576"/>
    <mergeCell ref="E577:F577"/>
    <mergeCell ref="E578:F578"/>
    <mergeCell ref="E579:F579"/>
    <mergeCell ref="E616:F616"/>
    <mergeCell ref="E617:F617"/>
    <mergeCell ref="E618:F618"/>
    <mergeCell ref="E619:F619"/>
    <mergeCell ref="E620:F620"/>
    <mergeCell ref="H622:I622"/>
    <mergeCell ref="E608:F608"/>
    <mergeCell ref="E609:F609"/>
    <mergeCell ref="E610:F610"/>
    <mergeCell ref="E611:F611"/>
    <mergeCell ref="H613:I613"/>
    <mergeCell ref="E615:F615"/>
    <mergeCell ref="E598:F598"/>
    <mergeCell ref="H600:I600"/>
    <mergeCell ref="E602:F602"/>
    <mergeCell ref="E603:F603"/>
    <mergeCell ref="E604:F604"/>
    <mergeCell ref="H606:I606"/>
    <mergeCell ref="E642:F642"/>
    <mergeCell ref="E643:F643"/>
    <mergeCell ref="E644:F644"/>
    <mergeCell ref="H646:I646"/>
    <mergeCell ref="E648:F648"/>
    <mergeCell ref="E649:F649"/>
    <mergeCell ref="E632:F632"/>
    <mergeCell ref="H634:I634"/>
    <mergeCell ref="E636:F636"/>
    <mergeCell ref="E637:F637"/>
    <mergeCell ref="E638:F638"/>
    <mergeCell ref="H640:I640"/>
    <mergeCell ref="E624:F624"/>
    <mergeCell ref="E625:F625"/>
    <mergeCell ref="E626:F626"/>
    <mergeCell ref="H628:I628"/>
    <mergeCell ref="E630:F630"/>
    <mergeCell ref="E631:F631"/>
    <mergeCell ref="E664:F664"/>
    <mergeCell ref="E665:F665"/>
    <mergeCell ref="E666:F666"/>
    <mergeCell ref="E667:F667"/>
    <mergeCell ref="E668:F668"/>
    <mergeCell ref="H670:I670"/>
    <mergeCell ref="E656:F656"/>
    <mergeCell ref="E657:F657"/>
    <mergeCell ref="H659:I659"/>
    <mergeCell ref="E661:F661"/>
    <mergeCell ref="E662:F662"/>
    <mergeCell ref="E663:F663"/>
    <mergeCell ref="E650:F650"/>
    <mergeCell ref="E651:F651"/>
    <mergeCell ref="E652:F652"/>
    <mergeCell ref="E653:F653"/>
    <mergeCell ref="E654:F654"/>
    <mergeCell ref="E655:F655"/>
    <mergeCell ref="E690:F690"/>
    <mergeCell ref="E691:F691"/>
    <mergeCell ref="E692:F692"/>
    <mergeCell ref="H694:I694"/>
    <mergeCell ref="E696:F696"/>
    <mergeCell ref="E697:F697"/>
    <mergeCell ref="E680:F680"/>
    <mergeCell ref="H682:I682"/>
    <mergeCell ref="E684:F684"/>
    <mergeCell ref="E685:F685"/>
    <mergeCell ref="E686:F686"/>
    <mergeCell ref="H688:I688"/>
    <mergeCell ref="E672:F672"/>
    <mergeCell ref="E673:F673"/>
    <mergeCell ref="E674:F674"/>
    <mergeCell ref="H676:I676"/>
    <mergeCell ref="E678:F678"/>
    <mergeCell ref="E679:F679"/>
    <mergeCell ref="E714:F714"/>
    <mergeCell ref="E715:F715"/>
    <mergeCell ref="E716:F716"/>
    <mergeCell ref="E717:F717"/>
    <mergeCell ref="E718:F718"/>
    <mergeCell ref="H720:I720"/>
    <mergeCell ref="E706:F706"/>
    <mergeCell ref="E707:F707"/>
    <mergeCell ref="H709:I709"/>
    <mergeCell ref="E711:F711"/>
    <mergeCell ref="E712:F712"/>
    <mergeCell ref="E713:F713"/>
    <mergeCell ref="E698:F698"/>
    <mergeCell ref="H700:I700"/>
    <mergeCell ref="E702:F702"/>
    <mergeCell ref="E703:F703"/>
    <mergeCell ref="E704:F704"/>
    <mergeCell ref="E705:F705"/>
    <mergeCell ref="E738:F738"/>
    <mergeCell ref="E739:F739"/>
    <mergeCell ref="H741:I741"/>
    <mergeCell ref="E743:F743"/>
    <mergeCell ref="E744:F744"/>
    <mergeCell ref="E745:F745"/>
    <mergeCell ref="E730:F730"/>
    <mergeCell ref="E731:F731"/>
    <mergeCell ref="E732:F732"/>
    <mergeCell ref="H734:I734"/>
    <mergeCell ref="E736:F736"/>
    <mergeCell ref="E737:F737"/>
    <mergeCell ref="E722:F722"/>
    <mergeCell ref="E723:F723"/>
    <mergeCell ref="E724:F724"/>
    <mergeCell ref="E725:F725"/>
    <mergeCell ref="H727:I727"/>
    <mergeCell ref="E729:F729"/>
    <mergeCell ref="H763:I763"/>
    <mergeCell ref="E765:F765"/>
    <mergeCell ref="E766:F766"/>
    <mergeCell ref="E767:F767"/>
    <mergeCell ref="E768:F768"/>
    <mergeCell ref="E769:F769"/>
    <mergeCell ref="E756:F756"/>
    <mergeCell ref="E757:F757"/>
    <mergeCell ref="E758:F758"/>
    <mergeCell ref="E759:F759"/>
    <mergeCell ref="E760:F760"/>
    <mergeCell ref="E761:F761"/>
    <mergeCell ref="E746:F746"/>
    <mergeCell ref="H748:I748"/>
    <mergeCell ref="E750:F750"/>
    <mergeCell ref="E751:F751"/>
    <mergeCell ref="E752:F752"/>
    <mergeCell ref="H754:I754"/>
    <mergeCell ref="E786:F786"/>
    <mergeCell ref="H788:I788"/>
    <mergeCell ref="E790:F790"/>
    <mergeCell ref="E791:F791"/>
    <mergeCell ref="E792:F792"/>
    <mergeCell ref="E793:F793"/>
    <mergeCell ref="E778:F778"/>
    <mergeCell ref="E779:F779"/>
    <mergeCell ref="H781:I781"/>
    <mergeCell ref="E783:F783"/>
    <mergeCell ref="E784:F784"/>
    <mergeCell ref="E785:F785"/>
    <mergeCell ref="E770:F770"/>
    <mergeCell ref="E771:F771"/>
    <mergeCell ref="E772:F772"/>
    <mergeCell ref="H774:I774"/>
    <mergeCell ref="E776:F776"/>
    <mergeCell ref="E777:F777"/>
    <mergeCell ref="E812:F812"/>
    <mergeCell ref="E813:F813"/>
    <mergeCell ref="E814:F814"/>
    <mergeCell ref="E815:F815"/>
    <mergeCell ref="E816:F816"/>
    <mergeCell ref="E817:F817"/>
    <mergeCell ref="E804:F804"/>
    <mergeCell ref="E805:F805"/>
    <mergeCell ref="E806:F806"/>
    <mergeCell ref="H808:I808"/>
    <mergeCell ref="E810:F810"/>
    <mergeCell ref="E811:F811"/>
    <mergeCell ref="H795:I795"/>
    <mergeCell ref="E797:F797"/>
    <mergeCell ref="E798:F798"/>
    <mergeCell ref="E799:F799"/>
    <mergeCell ref="E800:F800"/>
    <mergeCell ref="H802:I802"/>
    <mergeCell ref="E836:F836"/>
    <mergeCell ref="E837:F837"/>
    <mergeCell ref="E838:F838"/>
    <mergeCell ref="H840:I840"/>
    <mergeCell ref="E842:F842"/>
    <mergeCell ref="E843:F843"/>
    <mergeCell ref="E828:F828"/>
    <mergeCell ref="E829:F829"/>
    <mergeCell ref="E830:F830"/>
    <mergeCell ref="E831:F831"/>
    <mergeCell ref="H833:I833"/>
    <mergeCell ref="E835:F835"/>
    <mergeCell ref="H819:I819"/>
    <mergeCell ref="E821:F821"/>
    <mergeCell ref="E822:F822"/>
    <mergeCell ref="E823:F823"/>
    <mergeCell ref="E824:F824"/>
    <mergeCell ref="H826:I826"/>
    <mergeCell ref="E860:F860"/>
    <mergeCell ref="H862:I862"/>
    <mergeCell ref="E864:F864"/>
    <mergeCell ref="E865:F865"/>
    <mergeCell ref="E866:F866"/>
    <mergeCell ref="E867:F867"/>
    <mergeCell ref="H853:I853"/>
    <mergeCell ref="E855:F855"/>
    <mergeCell ref="E856:F856"/>
    <mergeCell ref="E857:F857"/>
    <mergeCell ref="E858:F858"/>
    <mergeCell ref="E859:F859"/>
    <mergeCell ref="E844:F844"/>
    <mergeCell ref="E845:F845"/>
    <mergeCell ref="H847:I847"/>
    <mergeCell ref="E849:F849"/>
    <mergeCell ref="E850:F850"/>
    <mergeCell ref="E851:F851"/>
    <mergeCell ref="E884:F884"/>
    <mergeCell ref="E885:F885"/>
    <mergeCell ref="H887:I887"/>
    <mergeCell ref="E889:F889"/>
    <mergeCell ref="E890:F890"/>
    <mergeCell ref="E891:F891"/>
    <mergeCell ref="E876:F876"/>
    <mergeCell ref="E877:F877"/>
    <mergeCell ref="E878:F878"/>
    <mergeCell ref="H880:I880"/>
    <mergeCell ref="E882:F882"/>
    <mergeCell ref="E883:F883"/>
    <mergeCell ref="E868:F868"/>
    <mergeCell ref="E869:F869"/>
    <mergeCell ref="E870:F870"/>
    <mergeCell ref="E871:F871"/>
    <mergeCell ref="H873:I873"/>
    <mergeCell ref="E875:F875"/>
    <mergeCell ref="E910:F910"/>
    <mergeCell ref="E911:F911"/>
    <mergeCell ref="E912:F912"/>
    <mergeCell ref="E913:F913"/>
    <mergeCell ref="E914:F914"/>
    <mergeCell ref="E915:F915"/>
    <mergeCell ref="H901:I901"/>
    <mergeCell ref="E903:F903"/>
    <mergeCell ref="E904:F904"/>
    <mergeCell ref="E905:F905"/>
    <mergeCell ref="H907:I907"/>
    <mergeCell ref="E909:F909"/>
    <mergeCell ref="E892:F892"/>
    <mergeCell ref="H894:I894"/>
    <mergeCell ref="E896:F896"/>
    <mergeCell ref="E897:F897"/>
    <mergeCell ref="E898:F898"/>
    <mergeCell ref="E899:F899"/>
    <mergeCell ref="E934:F934"/>
    <mergeCell ref="E935:F935"/>
    <mergeCell ref="E936:F936"/>
    <mergeCell ref="E937:F937"/>
    <mergeCell ref="H939:I939"/>
    <mergeCell ref="E941:F941"/>
    <mergeCell ref="H925:I925"/>
    <mergeCell ref="E927:F927"/>
    <mergeCell ref="E928:F928"/>
    <mergeCell ref="E929:F929"/>
    <mergeCell ref="E930:F930"/>
    <mergeCell ref="H932:I932"/>
    <mergeCell ref="E916:F916"/>
    <mergeCell ref="H918:I918"/>
    <mergeCell ref="E920:F920"/>
    <mergeCell ref="E921:F921"/>
    <mergeCell ref="E922:F922"/>
    <mergeCell ref="E923:F923"/>
    <mergeCell ref="E958:F958"/>
    <mergeCell ref="E959:F959"/>
    <mergeCell ref="E960:F960"/>
    <mergeCell ref="E961:F961"/>
    <mergeCell ref="E962:F962"/>
    <mergeCell ref="E963:F963"/>
    <mergeCell ref="E950:F950"/>
    <mergeCell ref="H952:I952"/>
    <mergeCell ref="E954:F954"/>
    <mergeCell ref="E955:F955"/>
    <mergeCell ref="E956:F956"/>
    <mergeCell ref="E957:F957"/>
    <mergeCell ref="E942:F942"/>
    <mergeCell ref="E943:F943"/>
    <mergeCell ref="E944:F944"/>
    <mergeCell ref="H946:I946"/>
    <mergeCell ref="E948:F948"/>
    <mergeCell ref="E949:F949"/>
    <mergeCell ref="H981:I981"/>
    <mergeCell ref="E983:F983"/>
    <mergeCell ref="E984:F984"/>
    <mergeCell ref="E985:F985"/>
    <mergeCell ref="E986:F986"/>
    <mergeCell ref="E987:F987"/>
    <mergeCell ref="H973:I973"/>
    <mergeCell ref="E975:F975"/>
    <mergeCell ref="E976:F976"/>
    <mergeCell ref="E977:F977"/>
    <mergeCell ref="E978:F978"/>
    <mergeCell ref="E979:F979"/>
    <mergeCell ref="H965:I965"/>
    <mergeCell ref="E967:F967"/>
    <mergeCell ref="E968:F968"/>
    <mergeCell ref="E969:F969"/>
    <mergeCell ref="E970:F970"/>
    <mergeCell ref="E971:F971"/>
    <mergeCell ref="E1006:F1006"/>
    <mergeCell ref="E1007:F1007"/>
    <mergeCell ref="H1009:I1009"/>
    <mergeCell ref="E1011:F1011"/>
    <mergeCell ref="E1012:F1012"/>
    <mergeCell ref="E1013:F1013"/>
    <mergeCell ref="H997:I997"/>
    <mergeCell ref="E999:F999"/>
    <mergeCell ref="E1000:F1000"/>
    <mergeCell ref="E1001:F1001"/>
    <mergeCell ref="H1003:I1003"/>
    <mergeCell ref="E1005:F1005"/>
    <mergeCell ref="E988:F988"/>
    <mergeCell ref="E989:F989"/>
    <mergeCell ref="H991:I991"/>
    <mergeCell ref="E993:F993"/>
    <mergeCell ref="E994:F994"/>
    <mergeCell ref="E995:F995"/>
    <mergeCell ref="E1030:F1030"/>
    <mergeCell ref="E1031:F1031"/>
    <mergeCell ref="E1032:F1032"/>
    <mergeCell ref="E1033:F1033"/>
    <mergeCell ref="E1034:F1034"/>
    <mergeCell ref="E1035:F1035"/>
    <mergeCell ref="E1022:F1022"/>
    <mergeCell ref="E1023:F1023"/>
    <mergeCell ref="E1024:F1024"/>
    <mergeCell ref="E1025:F1025"/>
    <mergeCell ref="H1027:I1027"/>
    <mergeCell ref="E1029:F1029"/>
    <mergeCell ref="H1015:I1015"/>
    <mergeCell ref="E1017:F1017"/>
    <mergeCell ref="E1018:F1018"/>
    <mergeCell ref="E1019:F1019"/>
    <mergeCell ref="E1020:F1020"/>
    <mergeCell ref="E1021:F1021"/>
    <mergeCell ref="H1051:I1051"/>
    <mergeCell ref="E1053:F1053"/>
    <mergeCell ref="E1054:F1054"/>
    <mergeCell ref="E1055:F1055"/>
    <mergeCell ref="E1056:F1056"/>
    <mergeCell ref="H1058:I1058"/>
    <mergeCell ref="E1044:F1044"/>
    <mergeCell ref="E1045:F1045"/>
    <mergeCell ref="E1046:F1046"/>
    <mergeCell ref="E1047:F1047"/>
    <mergeCell ref="E1048:F1048"/>
    <mergeCell ref="E1049:F1049"/>
    <mergeCell ref="E1036:F1036"/>
    <mergeCell ref="E1037:F1037"/>
    <mergeCell ref="H1039:I1039"/>
    <mergeCell ref="E1041:F1041"/>
    <mergeCell ref="E1042:F1042"/>
    <mergeCell ref="E1043:F1043"/>
    <mergeCell ref="E1076:F1076"/>
    <mergeCell ref="E1077:F1077"/>
    <mergeCell ref="E1078:F1078"/>
    <mergeCell ref="H1080:I1080"/>
    <mergeCell ref="E1082:F1082"/>
    <mergeCell ref="E1083:F1083"/>
    <mergeCell ref="H1067:I1067"/>
    <mergeCell ref="E1069:F1069"/>
    <mergeCell ref="E1070:F1070"/>
    <mergeCell ref="E1071:F1071"/>
    <mergeCell ref="E1072:F1072"/>
    <mergeCell ref="H1074:I1074"/>
    <mergeCell ref="E1060:F1060"/>
    <mergeCell ref="E1061:F1061"/>
    <mergeCell ref="E1062:F1062"/>
    <mergeCell ref="E1063:F1063"/>
    <mergeCell ref="E1064:F1064"/>
    <mergeCell ref="E1065:F1065"/>
    <mergeCell ref="H1101:I1101"/>
    <mergeCell ref="E1103:F1103"/>
    <mergeCell ref="E1104:F1104"/>
    <mergeCell ref="E1105:F1105"/>
    <mergeCell ref="H1107:I1107"/>
    <mergeCell ref="E1109:F1109"/>
    <mergeCell ref="H1093:I1093"/>
    <mergeCell ref="E1095:F1095"/>
    <mergeCell ref="E1096:F1096"/>
    <mergeCell ref="E1097:F1097"/>
    <mergeCell ref="E1098:F1098"/>
    <mergeCell ref="E1099:F1099"/>
    <mergeCell ref="E1084:F1084"/>
    <mergeCell ref="E1085:F1085"/>
    <mergeCell ref="H1087:I1087"/>
    <mergeCell ref="E1089:F1089"/>
    <mergeCell ref="E1090:F1090"/>
    <mergeCell ref="E1091:F1091"/>
    <mergeCell ref="E1128:F1128"/>
    <mergeCell ref="E1129:F1129"/>
    <mergeCell ref="H1131:I1131"/>
    <mergeCell ref="E1133:F1133"/>
    <mergeCell ref="E1134:F1134"/>
    <mergeCell ref="E1135:F1135"/>
    <mergeCell ref="H1119:I1119"/>
    <mergeCell ref="E1121:F1121"/>
    <mergeCell ref="E1122:F1122"/>
    <mergeCell ref="E1123:F1123"/>
    <mergeCell ref="H1125:I1125"/>
    <mergeCell ref="E1127:F1127"/>
    <mergeCell ref="E1110:F1110"/>
    <mergeCell ref="E1111:F1111"/>
    <mergeCell ref="H1113:I1113"/>
    <mergeCell ref="E1115:F1115"/>
    <mergeCell ref="E1116:F1116"/>
    <mergeCell ref="E1117:F1117"/>
    <mergeCell ref="H1155:I1155"/>
    <mergeCell ref="E1157:F1157"/>
    <mergeCell ref="E1158:F1158"/>
    <mergeCell ref="E1159:F1159"/>
    <mergeCell ref="H1161:I1161"/>
    <mergeCell ref="E1163:F1163"/>
    <mergeCell ref="E1146:F1146"/>
    <mergeCell ref="E1147:F1147"/>
    <mergeCell ref="H1149:I1149"/>
    <mergeCell ref="E1151:F1151"/>
    <mergeCell ref="E1152:F1152"/>
    <mergeCell ref="E1153:F1153"/>
    <mergeCell ref="H1137:I1137"/>
    <mergeCell ref="E1139:F1139"/>
    <mergeCell ref="E1140:F1140"/>
    <mergeCell ref="E1141:F1141"/>
    <mergeCell ref="H1143:I1143"/>
    <mergeCell ref="E1145:F1145"/>
    <mergeCell ref="E1182:F1182"/>
    <mergeCell ref="E1183:F1183"/>
    <mergeCell ref="H1185:I1185"/>
    <mergeCell ref="E1187:F1187"/>
    <mergeCell ref="E1188:F1188"/>
    <mergeCell ref="E1189:F1189"/>
    <mergeCell ref="H1173:I1173"/>
    <mergeCell ref="E1175:F1175"/>
    <mergeCell ref="E1176:F1176"/>
    <mergeCell ref="E1177:F1177"/>
    <mergeCell ref="H1179:I1179"/>
    <mergeCell ref="E1181:F1181"/>
    <mergeCell ref="E1164:F1164"/>
    <mergeCell ref="E1165:F1165"/>
    <mergeCell ref="H1167:I1167"/>
    <mergeCell ref="E1169:F1169"/>
    <mergeCell ref="E1170:F1170"/>
    <mergeCell ref="E1171:F1171"/>
    <mergeCell ref="H1209:I1209"/>
    <mergeCell ref="E1211:F1211"/>
    <mergeCell ref="E1212:F1212"/>
    <mergeCell ref="E1213:F1213"/>
    <mergeCell ref="H1215:I1215"/>
    <mergeCell ref="E1217:F1217"/>
    <mergeCell ref="E1200:F1200"/>
    <mergeCell ref="E1201:F1201"/>
    <mergeCell ref="H1203:I1203"/>
    <mergeCell ref="E1205:F1205"/>
    <mergeCell ref="E1206:F1206"/>
    <mergeCell ref="E1207:F1207"/>
    <mergeCell ref="H1191:I1191"/>
    <mergeCell ref="E1193:F1193"/>
    <mergeCell ref="E1194:F1194"/>
    <mergeCell ref="E1195:F1195"/>
    <mergeCell ref="H1197:I1197"/>
    <mergeCell ref="E1199:F1199"/>
    <mergeCell ref="E1236:F1236"/>
    <mergeCell ref="E1237:F1237"/>
    <mergeCell ref="H1239:I1239"/>
    <mergeCell ref="E1241:F1241"/>
    <mergeCell ref="E1242:F1242"/>
    <mergeCell ref="E1243:F1243"/>
    <mergeCell ref="H1227:I1227"/>
    <mergeCell ref="E1229:F1229"/>
    <mergeCell ref="E1230:F1230"/>
    <mergeCell ref="E1231:F1231"/>
    <mergeCell ref="H1233:I1233"/>
    <mergeCell ref="E1235:F1235"/>
    <mergeCell ref="E1218:F1218"/>
    <mergeCell ref="E1219:F1219"/>
    <mergeCell ref="H1221:I1221"/>
    <mergeCell ref="E1223:F1223"/>
    <mergeCell ref="E1224:F1224"/>
    <mergeCell ref="E1225:F1225"/>
    <mergeCell ref="H1263:I1263"/>
    <mergeCell ref="E1265:F1265"/>
    <mergeCell ref="E1266:F1266"/>
    <mergeCell ref="E1267:F1267"/>
    <mergeCell ref="H1269:I1269"/>
    <mergeCell ref="E1271:F1271"/>
    <mergeCell ref="E1254:F1254"/>
    <mergeCell ref="E1255:F1255"/>
    <mergeCell ref="H1257:I1257"/>
    <mergeCell ref="E1259:F1259"/>
    <mergeCell ref="E1260:F1260"/>
    <mergeCell ref="E1261:F1261"/>
    <mergeCell ref="H1245:I1245"/>
    <mergeCell ref="E1247:F1247"/>
    <mergeCell ref="E1248:F1248"/>
    <mergeCell ref="E1249:F1249"/>
    <mergeCell ref="H1251:I1251"/>
    <mergeCell ref="E1253:F1253"/>
    <mergeCell ref="E1290:F1290"/>
    <mergeCell ref="E1291:F1291"/>
    <mergeCell ref="H1293:I1293"/>
    <mergeCell ref="E1295:F1295"/>
    <mergeCell ref="E1296:F1296"/>
    <mergeCell ref="E1297:F1297"/>
    <mergeCell ref="H1281:I1281"/>
    <mergeCell ref="E1283:F1283"/>
    <mergeCell ref="E1284:F1284"/>
    <mergeCell ref="E1285:F1285"/>
    <mergeCell ref="H1287:I1287"/>
    <mergeCell ref="E1289:F1289"/>
    <mergeCell ref="E1272:F1272"/>
    <mergeCell ref="E1273:F1273"/>
    <mergeCell ref="H1275:I1275"/>
    <mergeCell ref="E1277:F1277"/>
    <mergeCell ref="E1278:F1278"/>
    <mergeCell ref="E1279:F1279"/>
    <mergeCell ref="E1312:F1312"/>
    <mergeCell ref="E1313:F1313"/>
    <mergeCell ref="E1314:F1314"/>
    <mergeCell ref="E1315:F1315"/>
    <mergeCell ref="H1317:I1317"/>
    <mergeCell ref="E1319:F1319"/>
    <mergeCell ref="E1306:F1306"/>
    <mergeCell ref="E1307:F1307"/>
    <mergeCell ref="E1308:F1308"/>
    <mergeCell ref="E1309:F1309"/>
    <mergeCell ref="E1310:F1310"/>
    <mergeCell ref="E1311:F1311"/>
    <mergeCell ref="E1298:F1298"/>
    <mergeCell ref="E1299:F1299"/>
    <mergeCell ref="E1300:F1300"/>
    <mergeCell ref="E1301:F1301"/>
    <mergeCell ref="E1302:F1302"/>
    <mergeCell ref="H1304:I1304"/>
    <mergeCell ref="E1336:F1336"/>
    <mergeCell ref="E1337:F1337"/>
    <mergeCell ref="E1338:F1338"/>
    <mergeCell ref="E1339:F1339"/>
    <mergeCell ref="E1340:F1340"/>
    <mergeCell ref="E1341:F1341"/>
    <mergeCell ref="E1328:F1328"/>
    <mergeCell ref="E1329:F1329"/>
    <mergeCell ref="E1330:F1330"/>
    <mergeCell ref="E1331:F1331"/>
    <mergeCell ref="H1333:I1333"/>
    <mergeCell ref="E1335:F1335"/>
    <mergeCell ref="E1320:F1320"/>
    <mergeCell ref="E1321:F1321"/>
    <mergeCell ref="E1322:F1322"/>
    <mergeCell ref="E1323:F1323"/>
    <mergeCell ref="H1325:I1325"/>
    <mergeCell ref="E1327:F1327"/>
    <mergeCell ref="E1358:F1358"/>
    <mergeCell ref="E1359:F1359"/>
    <mergeCell ref="E1360:F1360"/>
    <mergeCell ref="H1362:I1362"/>
    <mergeCell ref="E1364:F1364"/>
    <mergeCell ref="E1365:F1365"/>
    <mergeCell ref="E1350:F1350"/>
    <mergeCell ref="H1352:I1352"/>
    <mergeCell ref="E1354:F1354"/>
    <mergeCell ref="E1355:F1355"/>
    <mergeCell ref="E1356:F1356"/>
    <mergeCell ref="E1357:F1357"/>
    <mergeCell ref="E1342:F1342"/>
    <mergeCell ref="H1344:I1344"/>
    <mergeCell ref="E1346:F1346"/>
    <mergeCell ref="E1347:F1347"/>
    <mergeCell ref="E1348:F1348"/>
    <mergeCell ref="E1349:F1349"/>
    <mergeCell ref="E1384:F1384"/>
    <mergeCell ref="H1386:I1386"/>
    <mergeCell ref="E1388:F1388"/>
    <mergeCell ref="E1389:F1389"/>
    <mergeCell ref="E1390:F1390"/>
    <mergeCell ref="H1392:I1392"/>
    <mergeCell ref="E1376:F1376"/>
    <mergeCell ref="E1377:F1377"/>
    <mergeCell ref="E1378:F1378"/>
    <mergeCell ref="H1380:I1380"/>
    <mergeCell ref="E1382:F1382"/>
    <mergeCell ref="E1383:F1383"/>
    <mergeCell ref="E1366:F1366"/>
    <mergeCell ref="H1368:I1368"/>
    <mergeCell ref="E1370:F1370"/>
    <mergeCell ref="E1371:F1371"/>
    <mergeCell ref="E1372:F1372"/>
    <mergeCell ref="H1374:I1374"/>
    <mergeCell ref="E1408:F1408"/>
    <mergeCell ref="E1409:F1409"/>
    <mergeCell ref="E1410:F1410"/>
    <mergeCell ref="H1412:I1412"/>
    <mergeCell ref="E1414:F1414"/>
    <mergeCell ref="E1415:F1415"/>
    <mergeCell ref="H1401:I1401"/>
    <mergeCell ref="E1403:F1403"/>
    <mergeCell ref="E1404:F1404"/>
    <mergeCell ref="E1405:F1405"/>
    <mergeCell ref="E1406:F1406"/>
    <mergeCell ref="E1407:F1407"/>
    <mergeCell ref="E1394:F1394"/>
    <mergeCell ref="E1395:F1395"/>
    <mergeCell ref="E1396:F1396"/>
    <mergeCell ref="E1397:F1397"/>
    <mergeCell ref="E1398:F1398"/>
    <mergeCell ref="E1399:F1399"/>
    <mergeCell ref="H1433:I1433"/>
    <mergeCell ref="E1435:F1435"/>
    <mergeCell ref="E1436:F1436"/>
    <mergeCell ref="E1437:F1437"/>
    <mergeCell ref="E1438:F1438"/>
    <mergeCell ref="H1440:I1440"/>
    <mergeCell ref="E1424:F1424"/>
    <mergeCell ref="H1426:I1426"/>
    <mergeCell ref="E1428:F1428"/>
    <mergeCell ref="E1429:F1429"/>
    <mergeCell ref="E1430:F1430"/>
    <mergeCell ref="E1431:F1431"/>
    <mergeCell ref="E1416:F1416"/>
    <mergeCell ref="E1417:F1417"/>
    <mergeCell ref="H1419:I1419"/>
    <mergeCell ref="E1421:F1421"/>
    <mergeCell ref="E1422:F1422"/>
    <mergeCell ref="E1423:F1423"/>
    <mergeCell ref="E1456:F1456"/>
    <mergeCell ref="H1458:I1458"/>
    <mergeCell ref="E1460:F1460"/>
    <mergeCell ref="E1461:F1461"/>
    <mergeCell ref="E1462:F1462"/>
    <mergeCell ref="E1463:F1463"/>
    <mergeCell ref="E1450:F1450"/>
    <mergeCell ref="E1451:F1451"/>
    <mergeCell ref="E1452:F1452"/>
    <mergeCell ref="E1453:F1453"/>
    <mergeCell ref="E1454:F1454"/>
    <mergeCell ref="E1455:F1455"/>
    <mergeCell ref="E1442:F1442"/>
    <mergeCell ref="E1443:F1443"/>
    <mergeCell ref="E1444:F1444"/>
    <mergeCell ref="H1446:I1446"/>
    <mergeCell ref="E1448:F1448"/>
    <mergeCell ref="E1449:F1449"/>
    <mergeCell ref="E1482:F1482"/>
    <mergeCell ref="E1483:F1483"/>
    <mergeCell ref="H1485:I1485"/>
    <mergeCell ref="E1487:F1487"/>
    <mergeCell ref="E1488:F1488"/>
    <mergeCell ref="E1489:F1489"/>
    <mergeCell ref="H1473:I1473"/>
    <mergeCell ref="E1475:F1475"/>
    <mergeCell ref="E1476:F1476"/>
    <mergeCell ref="E1477:F1477"/>
    <mergeCell ref="H1479:I1479"/>
    <mergeCell ref="E1481:F1481"/>
    <mergeCell ref="H1465:I1465"/>
    <mergeCell ref="E1467:F1467"/>
    <mergeCell ref="E1468:F1468"/>
    <mergeCell ref="E1469:F1469"/>
    <mergeCell ref="E1470:F1470"/>
    <mergeCell ref="E1471:F1471"/>
    <mergeCell ref="E1506:F1506"/>
    <mergeCell ref="E1507:F1507"/>
    <mergeCell ref="H1509:I1509"/>
    <mergeCell ref="E1511:F1511"/>
    <mergeCell ref="E1512:F1512"/>
    <mergeCell ref="E1513:F1513"/>
    <mergeCell ref="E1498:F1498"/>
    <mergeCell ref="E1499:F1499"/>
    <mergeCell ref="E1500:F1500"/>
    <mergeCell ref="H1502:I1502"/>
    <mergeCell ref="E1504:F1504"/>
    <mergeCell ref="E1505:F1505"/>
    <mergeCell ref="H1491:I1491"/>
    <mergeCell ref="E1493:F1493"/>
    <mergeCell ref="E1494:F1494"/>
    <mergeCell ref="E1495:F1495"/>
    <mergeCell ref="E1496:F1496"/>
    <mergeCell ref="E1497:F1497"/>
    <mergeCell ref="E1532:F1532"/>
    <mergeCell ref="E1533:F1533"/>
    <mergeCell ref="E1534:F1534"/>
    <mergeCell ref="H1536:I1536"/>
    <mergeCell ref="E1538:F1538"/>
    <mergeCell ref="E1539:F1539"/>
    <mergeCell ref="H1523:I1523"/>
    <mergeCell ref="E1525:F1525"/>
    <mergeCell ref="E1526:F1526"/>
    <mergeCell ref="E1527:F1527"/>
    <mergeCell ref="E1528:F1528"/>
    <mergeCell ref="H1530:I1530"/>
    <mergeCell ref="E1514:F1514"/>
    <mergeCell ref="H1516:I1516"/>
    <mergeCell ref="E1518:F1518"/>
    <mergeCell ref="E1519:F1519"/>
    <mergeCell ref="E1520:F1520"/>
    <mergeCell ref="E1521:F1521"/>
    <mergeCell ref="H1557:I1557"/>
    <mergeCell ref="E1559:F1559"/>
    <mergeCell ref="E1560:F1560"/>
    <mergeCell ref="E1561:F1561"/>
    <mergeCell ref="H1563:I1563"/>
    <mergeCell ref="E1565:F1565"/>
    <mergeCell ref="E1548:F1548"/>
    <mergeCell ref="E1549:F1549"/>
    <mergeCell ref="H1551:I1551"/>
    <mergeCell ref="E1553:F1553"/>
    <mergeCell ref="E1554:F1554"/>
    <mergeCell ref="E1555:F1555"/>
    <mergeCell ref="E1540:F1540"/>
    <mergeCell ref="E1541:F1541"/>
    <mergeCell ref="E1542:F1542"/>
    <mergeCell ref="E1543:F1543"/>
    <mergeCell ref="H1545:I1545"/>
    <mergeCell ref="E1547:F1547"/>
    <mergeCell ref="E1582:F1582"/>
    <mergeCell ref="E1583:F1583"/>
    <mergeCell ref="H1585:I1585"/>
    <mergeCell ref="E1587:F1587"/>
    <mergeCell ref="E1588:F1588"/>
    <mergeCell ref="E1589:F1589"/>
    <mergeCell ref="E1574:F1574"/>
    <mergeCell ref="E1575:F1575"/>
    <mergeCell ref="H1577:I1577"/>
    <mergeCell ref="E1579:F1579"/>
    <mergeCell ref="E1580:F1580"/>
    <mergeCell ref="E1581:F1581"/>
    <mergeCell ref="E1566:F1566"/>
    <mergeCell ref="E1567:F1567"/>
    <mergeCell ref="H1569:I1569"/>
    <mergeCell ref="E1571:F1571"/>
    <mergeCell ref="E1572:F1572"/>
    <mergeCell ref="E1573:F1573"/>
    <mergeCell ref="H1607:I1607"/>
    <mergeCell ref="E1609:F1609"/>
    <mergeCell ref="E1610:F1610"/>
    <mergeCell ref="E1611:F1611"/>
    <mergeCell ref="H1613:I1613"/>
    <mergeCell ref="E1615:F1615"/>
    <mergeCell ref="E1598:F1598"/>
    <mergeCell ref="E1599:F1599"/>
    <mergeCell ref="H1601:I1601"/>
    <mergeCell ref="E1603:F1603"/>
    <mergeCell ref="E1604:F1604"/>
    <mergeCell ref="E1605:F1605"/>
    <mergeCell ref="E1590:F1590"/>
    <mergeCell ref="E1591:F1591"/>
    <mergeCell ref="E1592:F1592"/>
    <mergeCell ref="E1593:F1593"/>
    <mergeCell ref="H1595:I1595"/>
    <mergeCell ref="E1597:F1597"/>
    <mergeCell ref="E1630:F1630"/>
    <mergeCell ref="H1632:I1632"/>
    <mergeCell ref="E1634:F1634"/>
    <mergeCell ref="E1635:F1635"/>
    <mergeCell ref="E1636:F1636"/>
    <mergeCell ref="E1637:F1637"/>
    <mergeCell ref="E1624:F1624"/>
    <mergeCell ref="E1625:F1625"/>
    <mergeCell ref="E1626:F1626"/>
    <mergeCell ref="E1627:F1627"/>
    <mergeCell ref="E1628:F1628"/>
    <mergeCell ref="E1629:F1629"/>
    <mergeCell ref="E1616:F1616"/>
    <mergeCell ref="E1617:F1617"/>
    <mergeCell ref="H1619:I1619"/>
    <mergeCell ref="E1621:F1621"/>
    <mergeCell ref="E1622:F1622"/>
    <mergeCell ref="E1623:F1623"/>
    <mergeCell ref="E1652:F1652"/>
    <mergeCell ref="E1653:F1653"/>
    <mergeCell ref="E1654:F1654"/>
    <mergeCell ref="E1655:F1655"/>
    <mergeCell ref="E1656:F1656"/>
    <mergeCell ref="H1658:I1658"/>
    <mergeCell ref="H1645:I1645"/>
    <mergeCell ref="E1647:F1647"/>
    <mergeCell ref="E1648:F1648"/>
    <mergeCell ref="E1649:F1649"/>
    <mergeCell ref="E1650:F1650"/>
    <mergeCell ref="E1651:F1651"/>
    <mergeCell ref="E1638:F1638"/>
    <mergeCell ref="E1639:F1639"/>
    <mergeCell ref="E1640:F1640"/>
    <mergeCell ref="E1641:F1641"/>
    <mergeCell ref="E1642:F1642"/>
    <mergeCell ref="E1643:F1643"/>
    <mergeCell ref="E1674:F1674"/>
    <mergeCell ref="E1675:F1675"/>
    <mergeCell ref="E1676:F1676"/>
    <mergeCell ref="E1677:F1677"/>
    <mergeCell ref="E1678:F1678"/>
    <mergeCell ref="E1679:F1679"/>
    <mergeCell ref="E1666:F1666"/>
    <mergeCell ref="E1667:F1667"/>
    <mergeCell ref="E1668:F1668"/>
    <mergeCell ref="E1669:F1669"/>
    <mergeCell ref="H1671:I1671"/>
    <mergeCell ref="E1673:F1673"/>
    <mergeCell ref="E1660:F1660"/>
    <mergeCell ref="E1661:F1661"/>
    <mergeCell ref="E1662:F1662"/>
    <mergeCell ref="E1663:F1663"/>
    <mergeCell ref="E1664:F1664"/>
    <mergeCell ref="E1665:F1665"/>
    <mergeCell ref="E1696:F1696"/>
    <mergeCell ref="E1697:F1697"/>
    <mergeCell ref="E1698:F1698"/>
    <mergeCell ref="H1700:I1700"/>
    <mergeCell ref="E1702:F1702"/>
    <mergeCell ref="E1703:F1703"/>
    <mergeCell ref="E1688:F1688"/>
    <mergeCell ref="E1689:F1689"/>
    <mergeCell ref="E1690:F1690"/>
    <mergeCell ref="E1691:F1691"/>
    <mergeCell ref="E1692:F1692"/>
    <mergeCell ref="H1694:I1694"/>
    <mergeCell ref="E1680:F1680"/>
    <mergeCell ref="E1681:F1681"/>
    <mergeCell ref="E1682:F1682"/>
    <mergeCell ref="H1684:I1684"/>
    <mergeCell ref="E1686:F1686"/>
    <mergeCell ref="E1687:F1687"/>
    <mergeCell ref="E1722:F1722"/>
    <mergeCell ref="E1723:F1723"/>
    <mergeCell ref="H1725:I1725"/>
    <mergeCell ref="E1727:F1727"/>
    <mergeCell ref="E1728:F1728"/>
    <mergeCell ref="E1729:F1729"/>
    <mergeCell ref="E1714:F1714"/>
    <mergeCell ref="E1715:F1715"/>
    <mergeCell ref="E1716:F1716"/>
    <mergeCell ref="H1718:I1718"/>
    <mergeCell ref="E1720:F1720"/>
    <mergeCell ref="E1721:F1721"/>
    <mergeCell ref="E1704:F1704"/>
    <mergeCell ref="H1706:I1706"/>
    <mergeCell ref="E1708:F1708"/>
    <mergeCell ref="E1709:F1709"/>
    <mergeCell ref="E1710:F1710"/>
    <mergeCell ref="H1712:I1712"/>
    <mergeCell ref="E1748:F1748"/>
    <mergeCell ref="E1749:F1749"/>
    <mergeCell ref="E1750:F1750"/>
    <mergeCell ref="H1752:I1752"/>
    <mergeCell ref="E1754:F1754"/>
    <mergeCell ref="E1755:F1755"/>
    <mergeCell ref="E1738:F1738"/>
    <mergeCell ref="H1740:I1740"/>
    <mergeCell ref="E1742:F1742"/>
    <mergeCell ref="E1743:F1743"/>
    <mergeCell ref="E1744:F1744"/>
    <mergeCell ref="H1746:I1746"/>
    <mergeCell ref="E1730:F1730"/>
    <mergeCell ref="E1731:F1731"/>
    <mergeCell ref="E1732:F1732"/>
    <mergeCell ref="H1734:I1734"/>
    <mergeCell ref="E1736:F1736"/>
    <mergeCell ref="E1737:F1737"/>
    <mergeCell ref="E1772:F1772"/>
    <mergeCell ref="E1773:F1773"/>
    <mergeCell ref="E1774:F1774"/>
    <mergeCell ref="E1775:F1775"/>
    <mergeCell ref="E1776:F1776"/>
    <mergeCell ref="E1777:F1777"/>
    <mergeCell ref="E1764:F1764"/>
    <mergeCell ref="E1765:F1765"/>
    <mergeCell ref="E1766:F1766"/>
    <mergeCell ref="E1767:F1767"/>
    <mergeCell ref="H1769:I1769"/>
    <mergeCell ref="E1771:F1771"/>
    <mergeCell ref="E1756:F1756"/>
    <mergeCell ref="H1758:I1758"/>
    <mergeCell ref="E1760:F1760"/>
    <mergeCell ref="E1761:F1761"/>
    <mergeCell ref="E1762:F1762"/>
    <mergeCell ref="E1763:F1763"/>
    <mergeCell ref="E1792:F1792"/>
    <mergeCell ref="E1793:F1793"/>
    <mergeCell ref="H1795:I1795"/>
    <mergeCell ref="E1797:F1797"/>
    <mergeCell ref="E1798:F1798"/>
    <mergeCell ref="E1799:F1799"/>
    <mergeCell ref="E1786:F1786"/>
    <mergeCell ref="E1787:F1787"/>
    <mergeCell ref="E1788:F1788"/>
    <mergeCell ref="E1789:F1789"/>
    <mergeCell ref="E1790:F1790"/>
    <mergeCell ref="E1791:F1791"/>
    <mergeCell ref="E1778:F1778"/>
    <mergeCell ref="E1779:F1779"/>
    <mergeCell ref="E1780:F1780"/>
    <mergeCell ref="H1782:I1782"/>
    <mergeCell ref="E1784:F1784"/>
    <mergeCell ref="E1785:F1785"/>
    <mergeCell ref="E1814:F1814"/>
    <mergeCell ref="E1815:F1815"/>
    <mergeCell ref="E1816:F1816"/>
    <mergeCell ref="E1817:F1817"/>
    <mergeCell ref="E1818:F1818"/>
    <mergeCell ref="E1819:F1819"/>
    <mergeCell ref="E1806:F1806"/>
    <mergeCell ref="H1808:I1808"/>
    <mergeCell ref="E1810:F1810"/>
    <mergeCell ref="E1811:F1811"/>
    <mergeCell ref="E1812:F1812"/>
    <mergeCell ref="E1813:F1813"/>
    <mergeCell ref="E1800:F1800"/>
    <mergeCell ref="E1801:F1801"/>
    <mergeCell ref="E1802:F1802"/>
    <mergeCell ref="E1803:F1803"/>
    <mergeCell ref="E1804:F1804"/>
    <mergeCell ref="E1805:F1805"/>
    <mergeCell ref="E1836:F1836"/>
    <mergeCell ref="E1837:F1837"/>
    <mergeCell ref="E1838:F1838"/>
    <mergeCell ref="E1839:F1839"/>
    <mergeCell ref="E1840:F1840"/>
    <mergeCell ref="E1841:F1841"/>
    <mergeCell ref="E1828:F1828"/>
    <mergeCell ref="E1829:F1829"/>
    <mergeCell ref="E1830:F1830"/>
    <mergeCell ref="E1831:F1831"/>
    <mergeCell ref="E1832:F1832"/>
    <mergeCell ref="H1834:I1834"/>
    <mergeCell ref="H1821:I1821"/>
    <mergeCell ref="E1823:F1823"/>
    <mergeCell ref="E1824:F1824"/>
    <mergeCell ref="E1825:F1825"/>
    <mergeCell ref="E1826:F1826"/>
    <mergeCell ref="E1827:F1827"/>
    <mergeCell ref="E1856:F1856"/>
    <mergeCell ref="E1857:F1857"/>
    <mergeCell ref="E1858:F1858"/>
    <mergeCell ref="H1860:I1860"/>
    <mergeCell ref="E1862:F1862"/>
    <mergeCell ref="E1863:F1863"/>
    <mergeCell ref="E1850:F1850"/>
    <mergeCell ref="E1851:F1851"/>
    <mergeCell ref="E1852:F1852"/>
    <mergeCell ref="E1853:F1853"/>
    <mergeCell ref="E1854:F1854"/>
    <mergeCell ref="E1855:F1855"/>
    <mergeCell ref="E1842:F1842"/>
    <mergeCell ref="E1843:F1843"/>
    <mergeCell ref="E1844:F1844"/>
    <mergeCell ref="E1845:F1845"/>
    <mergeCell ref="H1847:I1847"/>
    <mergeCell ref="E1849:F1849"/>
    <mergeCell ref="E1878:F1878"/>
    <mergeCell ref="E1879:F1879"/>
    <mergeCell ref="E1880:F1880"/>
    <mergeCell ref="E1881:F1881"/>
    <mergeCell ref="E1882:F1882"/>
    <mergeCell ref="E1883:F1883"/>
    <mergeCell ref="E1870:F1870"/>
    <mergeCell ref="E1871:F1871"/>
    <mergeCell ref="H1873:I1873"/>
    <mergeCell ref="E1875:F1875"/>
    <mergeCell ref="E1876:F1876"/>
    <mergeCell ref="E1877:F1877"/>
    <mergeCell ref="E1864:F1864"/>
    <mergeCell ref="E1865:F1865"/>
    <mergeCell ref="E1866:F1866"/>
    <mergeCell ref="E1867:F1867"/>
    <mergeCell ref="E1868:F1868"/>
    <mergeCell ref="E1869:F1869"/>
    <mergeCell ref="E1900:F1900"/>
    <mergeCell ref="H1902:I1902"/>
    <mergeCell ref="E1904:F1904"/>
    <mergeCell ref="E1905:F1905"/>
    <mergeCell ref="E1906:F1906"/>
    <mergeCell ref="H1908:I1908"/>
    <mergeCell ref="H1893:I1893"/>
    <mergeCell ref="E1895:F1895"/>
    <mergeCell ref="E1896:F1896"/>
    <mergeCell ref="E1897:F1897"/>
    <mergeCell ref="E1898:F1898"/>
    <mergeCell ref="E1899:F1899"/>
    <mergeCell ref="E1884:F1884"/>
    <mergeCell ref="H1886:I1886"/>
    <mergeCell ref="E1888:F1888"/>
    <mergeCell ref="E1889:F1889"/>
    <mergeCell ref="E1890:F1890"/>
    <mergeCell ref="E1891:F1891"/>
    <mergeCell ref="E1928:F1928"/>
    <mergeCell ref="E1929:F1929"/>
    <mergeCell ref="E1930:F1930"/>
    <mergeCell ref="E1931:F1931"/>
    <mergeCell ref="E1932:F1932"/>
    <mergeCell ref="E1933:F1933"/>
    <mergeCell ref="E1918:F1918"/>
    <mergeCell ref="H1920:I1920"/>
    <mergeCell ref="E1922:F1922"/>
    <mergeCell ref="E1923:F1923"/>
    <mergeCell ref="E1924:F1924"/>
    <mergeCell ref="H1926:I1926"/>
    <mergeCell ref="E1910:F1910"/>
    <mergeCell ref="E1911:F1911"/>
    <mergeCell ref="E1912:F1912"/>
    <mergeCell ref="H1914:I1914"/>
    <mergeCell ref="E1916:F1916"/>
    <mergeCell ref="E1917:F1917"/>
    <mergeCell ref="E1950:F1950"/>
    <mergeCell ref="E1951:F1951"/>
    <mergeCell ref="E1952:F1952"/>
    <mergeCell ref="E1953:F1953"/>
    <mergeCell ref="E1954:F1954"/>
    <mergeCell ref="E1955:F1955"/>
    <mergeCell ref="E1942:F1942"/>
    <mergeCell ref="E1943:F1943"/>
    <mergeCell ref="E1944:F1944"/>
    <mergeCell ref="E1945:F1945"/>
    <mergeCell ref="H1947:I1947"/>
    <mergeCell ref="E1949:F1949"/>
    <mergeCell ref="E1934:F1934"/>
    <mergeCell ref="E1935:F1935"/>
    <mergeCell ref="E1936:F1936"/>
    <mergeCell ref="E1937:F1937"/>
    <mergeCell ref="H1939:I1939"/>
    <mergeCell ref="E1941:F1941"/>
    <mergeCell ref="H1975:I1975"/>
    <mergeCell ref="E1977:F1977"/>
    <mergeCell ref="E1978:F1978"/>
    <mergeCell ref="E1979:F1979"/>
    <mergeCell ref="H1981:I1981"/>
    <mergeCell ref="E1983:F1983"/>
    <mergeCell ref="E1966:F1966"/>
    <mergeCell ref="E1967:F1967"/>
    <mergeCell ref="H1969:I1969"/>
    <mergeCell ref="E1971:F1971"/>
    <mergeCell ref="E1972:F1972"/>
    <mergeCell ref="E1973:F1973"/>
    <mergeCell ref="H1957:I1957"/>
    <mergeCell ref="E1959:F1959"/>
    <mergeCell ref="E1960:F1960"/>
    <mergeCell ref="E1961:F1961"/>
    <mergeCell ref="H1963:I1963"/>
    <mergeCell ref="E1965:F1965"/>
    <mergeCell ref="H1999:I1999"/>
    <mergeCell ref="E2001:F2001"/>
    <mergeCell ref="E2002:F2002"/>
    <mergeCell ref="E2003:F2003"/>
    <mergeCell ref="H2005:I2005"/>
    <mergeCell ref="E2007:F2007"/>
    <mergeCell ref="E1992:F1992"/>
    <mergeCell ref="E1993:F1993"/>
    <mergeCell ref="E1994:F1994"/>
    <mergeCell ref="E1995:F1995"/>
    <mergeCell ref="E1996:F1996"/>
    <mergeCell ref="E1997:F1997"/>
    <mergeCell ref="E1984:F1984"/>
    <mergeCell ref="E1985:F1985"/>
    <mergeCell ref="E1986:F1986"/>
    <mergeCell ref="E1987:F1987"/>
    <mergeCell ref="H1989:I1989"/>
    <mergeCell ref="E1991:F1991"/>
    <mergeCell ref="E2026:F2026"/>
    <mergeCell ref="E2027:F2027"/>
    <mergeCell ref="E2028:F2028"/>
    <mergeCell ref="E2029:F2029"/>
    <mergeCell ref="H2031:I2031"/>
    <mergeCell ref="E2033:F2033"/>
    <mergeCell ref="H2017:I2017"/>
    <mergeCell ref="E2019:F2019"/>
    <mergeCell ref="E2020:F2020"/>
    <mergeCell ref="E2021:F2021"/>
    <mergeCell ref="H2023:I2023"/>
    <mergeCell ref="E2025:F2025"/>
    <mergeCell ref="E2008:F2008"/>
    <mergeCell ref="E2009:F2009"/>
    <mergeCell ref="H2011:I2011"/>
    <mergeCell ref="E2013:F2013"/>
    <mergeCell ref="E2014:F2014"/>
    <mergeCell ref="E2015:F2015"/>
    <mergeCell ref="E2050:F2050"/>
    <mergeCell ref="E2051:F2051"/>
    <mergeCell ref="H2053:I2053"/>
    <mergeCell ref="E2055:F2055"/>
    <mergeCell ref="E2056:F2056"/>
    <mergeCell ref="E2057:F2057"/>
    <mergeCell ref="H2041:I2041"/>
    <mergeCell ref="E2043:F2043"/>
    <mergeCell ref="E2044:F2044"/>
    <mergeCell ref="E2045:F2045"/>
    <mergeCell ref="H2047:I2047"/>
    <mergeCell ref="E2049:F2049"/>
    <mergeCell ref="E2034:F2034"/>
    <mergeCell ref="E2035:F2035"/>
    <mergeCell ref="E2036:F2036"/>
    <mergeCell ref="E2037:F2037"/>
    <mergeCell ref="E2038:F2038"/>
    <mergeCell ref="E2039:F2039"/>
    <mergeCell ref="E2076:F2076"/>
    <mergeCell ref="E2077:F2077"/>
    <mergeCell ref="E2078:F2078"/>
    <mergeCell ref="E2079:F2079"/>
    <mergeCell ref="E2080:F2080"/>
    <mergeCell ref="E2081:F2081"/>
    <mergeCell ref="E2068:F2068"/>
    <mergeCell ref="E2069:F2069"/>
    <mergeCell ref="E2070:F2070"/>
    <mergeCell ref="E2071:F2071"/>
    <mergeCell ref="H2073:I2073"/>
    <mergeCell ref="E2075:F2075"/>
    <mergeCell ref="H2059:I2059"/>
    <mergeCell ref="E2061:F2061"/>
    <mergeCell ref="E2062:F2062"/>
    <mergeCell ref="E2063:F2063"/>
    <mergeCell ref="H2065:I2065"/>
    <mergeCell ref="E2067:F2067"/>
    <mergeCell ref="H2101:I2101"/>
    <mergeCell ref="E2103:F2103"/>
    <mergeCell ref="E2104:F2104"/>
    <mergeCell ref="E2105:F2105"/>
    <mergeCell ref="H2107:I2107"/>
    <mergeCell ref="E2109:F2109"/>
    <mergeCell ref="E2092:F2092"/>
    <mergeCell ref="E2093:F2093"/>
    <mergeCell ref="H2095:I2095"/>
    <mergeCell ref="E2097:F2097"/>
    <mergeCell ref="E2098:F2098"/>
    <mergeCell ref="E2099:F2099"/>
    <mergeCell ref="H2083:I2083"/>
    <mergeCell ref="E2085:F2085"/>
    <mergeCell ref="E2086:F2086"/>
    <mergeCell ref="E2087:F2087"/>
    <mergeCell ref="H2089:I2089"/>
    <mergeCell ref="E2091:F2091"/>
    <mergeCell ref="E2124:F2124"/>
    <mergeCell ref="E2125:F2125"/>
    <mergeCell ref="E2126:F2126"/>
    <mergeCell ref="E2127:F2127"/>
    <mergeCell ref="E2128:F2128"/>
    <mergeCell ref="E2129:F2129"/>
    <mergeCell ref="E2116:F2116"/>
    <mergeCell ref="E2117:F2117"/>
    <mergeCell ref="E2118:F2118"/>
    <mergeCell ref="H2120:I2120"/>
    <mergeCell ref="E2122:F2122"/>
    <mergeCell ref="E2123:F2123"/>
    <mergeCell ref="E2110:F2110"/>
    <mergeCell ref="E2111:F2111"/>
    <mergeCell ref="E2112:F2112"/>
    <mergeCell ref="E2113:F2113"/>
    <mergeCell ref="E2114:F2114"/>
    <mergeCell ref="E2115:F2115"/>
    <mergeCell ref="E2144:F2144"/>
    <mergeCell ref="H2146:I2146"/>
    <mergeCell ref="E2148:F2148"/>
    <mergeCell ref="E2149:F2149"/>
    <mergeCell ref="E2150:F2150"/>
    <mergeCell ref="E2151:F2151"/>
    <mergeCell ref="E2138:F2138"/>
    <mergeCell ref="E2139:F2139"/>
    <mergeCell ref="E2140:F2140"/>
    <mergeCell ref="E2141:F2141"/>
    <mergeCell ref="E2142:F2142"/>
    <mergeCell ref="E2143:F2143"/>
    <mergeCell ref="E2130:F2130"/>
    <mergeCell ref="E2131:F2131"/>
    <mergeCell ref="H2133:I2133"/>
    <mergeCell ref="E2135:F2135"/>
    <mergeCell ref="E2136:F2136"/>
    <mergeCell ref="E2137:F2137"/>
    <mergeCell ref="H2167:I2167"/>
    <mergeCell ref="E2169:F2169"/>
    <mergeCell ref="E2170:F2170"/>
    <mergeCell ref="E2171:F2171"/>
    <mergeCell ref="H2173:I2173"/>
    <mergeCell ref="E2175:F2175"/>
    <mergeCell ref="E2160:F2160"/>
    <mergeCell ref="E2161:F2161"/>
    <mergeCell ref="E2162:F2162"/>
    <mergeCell ref="E2163:F2163"/>
    <mergeCell ref="E2164:F2164"/>
    <mergeCell ref="E2165:F2165"/>
    <mergeCell ref="E2152:F2152"/>
    <mergeCell ref="E2153:F2153"/>
    <mergeCell ref="E2154:F2154"/>
    <mergeCell ref="E2155:F2155"/>
    <mergeCell ref="H2157:I2157"/>
    <mergeCell ref="E2159:F2159"/>
    <mergeCell ref="E2194:F2194"/>
    <mergeCell ref="E2195:F2195"/>
    <mergeCell ref="E2196:F2196"/>
    <mergeCell ref="E2197:F2197"/>
    <mergeCell ref="E2198:F2198"/>
    <mergeCell ref="E2199:F2199"/>
    <mergeCell ref="H2185:I2185"/>
    <mergeCell ref="E2187:F2187"/>
    <mergeCell ref="E2188:F2188"/>
    <mergeCell ref="E2189:F2189"/>
    <mergeCell ref="H2191:I2191"/>
    <mergeCell ref="E2193:F2193"/>
    <mergeCell ref="E2176:F2176"/>
    <mergeCell ref="E2177:F2177"/>
    <mergeCell ref="H2179:I2179"/>
    <mergeCell ref="E2181:F2181"/>
    <mergeCell ref="E2182:F2182"/>
    <mergeCell ref="E2183:F2183"/>
    <mergeCell ref="E2218:F2218"/>
    <mergeCell ref="E2219:F2219"/>
    <mergeCell ref="E2220:F2220"/>
    <mergeCell ref="H2222:I2222"/>
    <mergeCell ref="E2224:F2224"/>
    <mergeCell ref="E2225:F2225"/>
    <mergeCell ref="E2210:F2210"/>
    <mergeCell ref="E2211:F2211"/>
    <mergeCell ref="E2212:F2212"/>
    <mergeCell ref="E2213:F2213"/>
    <mergeCell ref="H2215:I2215"/>
    <mergeCell ref="E2217:F2217"/>
    <mergeCell ref="H2201:I2201"/>
    <mergeCell ref="E2203:F2203"/>
    <mergeCell ref="E2204:F2204"/>
    <mergeCell ref="E2205:F2205"/>
    <mergeCell ref="E2206:F2206"/>
    <mergeCell ref="H2208:I2208"/>
    <mergeCell ref="E2242:F2242"/>
    <mergeCell ref="E2243:F2243"/>
    <mergeCell ref="E2244:F2244"/>
    <mergeCell ref="H2246:I2246"/>
    <mergeCell ref="E2248:F2248"/>
    <mergeCell ref="E2249:F2249"/>
    <mergeCell ref="E2234:F2234"/>
    <mergeCell ref="H2236:I2236"/>
    <mergeCell ref="E2238:F2238"/>
    <mergeCell ref="E2239:F2239"/>
    <mergeCell ref="E2240:F2240"/>
    <mergeCell ref="E2241:F2241"/>
    <mergeCell ref="E2226:F2226"/>
    <mergeCell ref="H2228:I2228"/>
    <mergeCell ref="E2230:F2230"/>
    <mergeCell ref="E2231:F2231"/>
    <mergeCell ref="E2232:F2232"/>
    <mergeCell ref="E2233:F2233"/>
    <mergeCell ref="H2267:I2267"/>
    <mergeCell ref="E2269:F2269"/>
    <mergeCell ref="E2270:F2270"/>
    <mergeCell ref="E2271:F2271"/>
    <mergeCell ref="H2273:I2273"/>
    <mergeCell ref="E2275:F2275"/>
    <mergeCell ref="E2258:F2258"/>
    <mergeCell ref="H2260:I2260"/>
    <mergeCell ref="E2262:F2262"/>
    <mergeCell ref="E2263:F2263"/>
    <mergeCell ref="E2264:F2264"/>
    <mergeCell ref="E2265:F2265"/>
    <mergeCell ref="E2250:F2250"/>
    <mergeCell ref="E2251:F2251"/>
    <mergeCell ref="H2253:I2253"/>
    <mergeCell ref="E2255:F2255"/>
    <mergeCell ref="E2256:F2256"/>
    <mergeCell ref="E2257:F2257"/>
    <mergeCell ref="H2291:I2291"/>
    <mergeCell ref="E2293:F2293"/>
    <mergeCell ref="E2294:F2294"/>
    <mergeCell ref="E2295:F2295"/>
    <mergeCell ref="H2297:I2297"/>
    <mergeCell ref="E2299:F2299"/>
    <mergeCell ref="E2284:F2284"/>
    <mergeCell ref="E2285:F2285"/>
    <mergeCell ref="E2286:F2286"/>
    <mergeCell ref="E2287:F2287"/>
    <mergeCell ref="E2288:F2288"/>
    <mergeCell ref="E2289:F2289"/>
    <mergeCell ref="E2276:F2276"/>
    <mergeCell ref="E2277:F2277"/>
    <mergeCell ref="E2278:F2278"/>
    <mergeCell ref="E2279:F2279"/>
    <mergeCell ref="H2281:I2281"/>
    <mergeCell ref="E2283:F2283"/>
    <mergeCell ref="E2318:F2318"/>
    <mergeCell ref="E2319:F2319"/>
    <mergeCell ref="E2320:F2320"/>
    <mergeCell ref="E2321:F2321"/>
    <mergeCell ref="E2322:F2322"/>
    <mergeCell ref="E2323:F2323"/>
    <mergeCell ref="H2309:I2309"/>
    <mergeCell ref="E2311:F2311"/>
    <mergeCell ref="E2312:F2312"/>
    <mergeCell ref="E2313:F2313"/>
    <mergeCell ref="H2315:I2315"/>
    <mergeCell ref="E2317:F2317"/>
    <mergeCell ref="E2300:F2300"/>
    <mergeCell ref="E2301:F2301"/>
    <mergeCell ref="H2303:I2303"/>
    <mergeCell ref="E2305:F2305"/>
    <mergeCell ref="E2306:F2306"/>
    <mergeCell ref="E2307:F2307"/>
    <mergeCell ref="E2340:F2340"/>
    <mergeCell ref="E2341:F2341"/>
    <mergeCell ref="H2343:I2343"/>
    <mergeCell ref="E2345:F2345"/>
    <mergeCell ref="E2346:F2346"/>
    <mergeCell ref="E2347:F2347"/>
    <mergeCell ref="E2332:F2332"/>
    <mergeCell ref="E2333:F2333"/>
    <mergeCell ref="H2335:I2335"/>
    <mergeCell ref="E2337:F2337"/>
    <mergeCell ref="E2338:F2338"/>
    <mergeCell ref="E2339:F2339"/>
    <mergeCell ref="E2324:F2324"/>
    <mergeCell ref="E2325:F2325"/>
    <mergeCell ref="E2326:F2326"/>
    <mergeCell ref="H2328:I2328"/>
    <mergeCell ref="E2330:F2330"/>
    <mergeCell ref="E2331:F2331"/>
    <mergeCell ref="H2379:I2379"/>
    <mergeCell ref="E2381:F2381"/>
    <mergeCell ref="E2366:F2366"/>
    <mergeCell ref="E2367:F2367"/>
    <mergeCell ref="H2369:I2369"/>
    <mergeCell ref="E2371:F2371"/>
    <mergeCell ref="E2372:F2372"/>
    <mergeCell ref="E2373:F2373"/>
    <mergeCell ref="E2358:F2358"/>
    <mergeCell ref="E2359:F2359"/>
    <mergeCell ref="H2361:I2361"/>
    <mergeCell ref="E2363:F2363"/>
    <mergeCell ref="E2364:F2364"/>
    <mergeCell ref="E2365:F2365"/>
    <mergeCell ref="H2349:I2349"/>
    <mergeCell ref="E2351:F2351"/>
    <mergeCell ref="E2352:F2352"/>
    <mergeCell ref="E2353:F2353"/>
    <mergeCell ref="H2355:I2355"/>
    <mergeCell ref="E2357:F2357"/>
    <mergeCell ref="A2410:J2410"/>
    <mergeCell ref="B9:J9"/>
    <mergeCell ref="C10:L10"/>
    <mergeCell ref="B11:J11"/>
    <mergeCell ref="A2407:C2407"/>
    <mergeCell ref="F2407:G2407"/>
    <mergeCell ref="H2407:J2407"/>
    <mergeCell ref="A2408:C2408"/>
    <mergeCell ref="F2408:G2408"/>
    <mergeCell ref="H2408:J2408"/>
    <mergeCell ref="E2400:F2400"/>
    <mergeCell ref="E2401:F2401"/>
    <mergeCell ref="H2403:I2403"/>
    <mergeCell ref="A2406:C2406"/>
    <mergeCell ref="F2406:G2406"/>
    <mergeCell ref="H2406:J2406"/>
    <mergeCell ref="H2391:I2391"/>
    <mergeCell ref="E2393:F2393"/>
    <mergeCell ref="E2394:F2394"/>
    <mergeCell ref="E2395:F2395"/>
    <mergeCell ref="H2397:I2397"/>
    <mergeCell ref="E2399:F2399"/>
    <mergeCell ref="E2382:F2382"/>
    <mergeCell ref="E2383:F2383"/>
    <mergeCell ref="H2385:I2385"/>
    <mergeCell ref="E2387:F2387"/>
    <mergeCell ref="E2388:F2388"/>
    <mergeCell ref="E2389:F2389"/>
    <mergeCell ref="E2374:F2374"/>
    <mergeCell ref="E2375:F2375"/>
    <mergeCell ref="E2376:F2376"/>
    <mergeCell ref="E2377:F2377"/>
  </mergeCells>
  <pageMargins left="0.25" right="0.25" top="0.75" bottom="0.75" header="0.3" footer="0.3"/>
  <pageSetup paperSize="9" scale="50" fitToHeight="0" orientation="portrait" r:id="rId1"/>
  <rowBreaks count="1" manualBreakCount="1">
    <brk id="404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8B9F-12DF-4F66-8D46-B412501ECFD8}">
  <sheetPr>
    <tabColor rgb="FF00B050"/>
    <pageSetUpPr fitToPage="1"/>
  </sheetPr>
  <dimension ref="B1:O42"/>
  <sheetViews>
    <sheetView view="pageBreakPreview" topLeftCell="A16" zoomScale="90" zoomScaleSheetLayoutView="90" workbookViewId="0">
      <selection activeCell="G23" sqref="G23"/>
    </sheetView>
  </sheetViews>
  <sheetFormatPr defaultColWidth="9.140625" defaultRowHeight="15"/>
  <cols>
    <col min="1" max="1" width="2.28515625" style="109" customWidth="1"/>
    <col min="2" max="2" width="13.42578125" style="486" customWidth="1"/>
    <col min="3" max="3" width="42.7109375" style="486" customWidth="1"/>
    <col min="4" max="4" width="24.42578125" style="486" customWidth="1"/>
    <col min="5" max="5" width="16.28515625" style="109" customWidth="1"/>
    <col min="6" max="6" width="15.85546875" style="486" customWidth="1"/>
    <col min="7" max="7" width="13.85546875" style="110" customWidth="1"/>
    <col min="8" max="8" width="13.42578125" style="110" customWidth="1"/>
    <col min="9" max="9" width="9.140625" style="110"/>
    <col min="10" max="10" width="11.5703125" style="110" customWidth="1"/>
    <col min="11" max="11" width="12.7109375" style="110" customWidth="1"/>
    <col min="12" max="12" width="10.28515625" style="110" customWidth="1"/>
    <col min="13" max="13" width="9.140625" style="109"/>
    <col min="14" max="14" width="9.140625" style="115"/>
    <col min="15" max="16384" width="9.140625" style="109"/>
  </cols>
  <sheetData>
    <row r="1" spans="2:14" s="98" customFormat="1" ht="16.5" customHeight="1">
      <c r="L1" s="482"/>
      <c r="N1" s="88"/>
    </row>
    <row r="2" spans="2:14" s="98" customFormat="1">
      <c r="B2" s="658"/>
      <c r="C2" s="658"/>
      <c r="D2" s="658"/>
      <c r="E2" s="658"/>
      <c r="F2" s="658"/>
      <c r="G2" s="658"/>
      <c r="H2" s="658"/>
      <c r="I2" s="658"/>
      <c r="J2" s="658"/>
      <c r="L2" s="482"/>
      <c r="N2" s="88"/>
    </row>
    <row r="3" spans="2:14" s="98" customFormat="1">
      <c r="B3" s="658"/>
      <c r="C3" s="658"/>
      <c r="D3" s="658"/>
      <c r="E3" s="658"/>
      <c r="F3" s="658"/>
      <c r="G3" s="658"/>
      <c r="H3" s="658"/>
      <c r="I3" s="658"/>
      <c r="J3" s="658"/>
      <c r="L3" s="482"/>
      <c r="N3" s="88"/>
    </row>
    <row r="4" spans="2:14" s="98" customFormat="1" ht="17.25" customHeight="1">
      <c r="B4" s="658"/>
      <c r="C4" s="658"/>
      <c r="D4" s="658"/>
      <c r="E4" s="658"/>
      <c r="F4" s="658"/>
      <c r="G4" s="658"/>
      <c r="H4" s="658"/>
      <c r="I4" s="658"/>
      <c r="J4" s="658"/>
      <c r="L4" s="482"/>
      <c r="N4" s="88"/>
    </row>
    <row r="5" spans="2:14" s="98" customFormat="1" ht="18.75">
      <c r="B5" s="482"/>
      <c r="C5" s="482"/>
      <c r="D5" s="482"/>
      <c r="E5" s="482"/>
      <c r="F5" s="482"/>
      <c r="G5" s="482"/>
      <c r="H5" s="482"/>
      <c r="I5" s="482"/>
      <c r="J5" s="482"/>
      <c r="L5" s="483"/>
    </row>
    <row r="6" spans="2:14" s="98" customFormat="1">
      <c r="B6" s="658"/>
      <c r="C6" s="658"/>
      <c r="D6" s="658"/>
      <c r="E6" s="658"/>
      <c r="F6" s="658"/>
      <c r="G6" s="658"/>
      <c r="H6" s="658"/>
      <c r="I6" s="658"/>
      <c r="J6" s="658"/>
      <c r="L6" s="482"/>
      <c r="N6" s="88"/>
    </row>
    <row r="7" spans="2:14" s="98" customFormat="1" ht="18.75">
      <c r="B7" s="659" t="s">
        <v>316</v>
      </c>
      <c r="C7" s="659"/>
      <c r="D7" s="659"/>
      <c r="E7" s="659"/>
      <c r="F7" s="659"/>
      <c r="G7" s="659"/>
      <c r="H7" s="659"/>
      <c r="I7" s="659"/>
      <c r="J7" s="659"/>
      <c r="L7" s="483"/>
      <c r="N7" s="88"/>
    </row>
    <row r="8" spans="2:14" ht="18.75">
      <c r="B8" s="658"/>
      <c r="C8" s="658"/>
      <c r="D8" s="658"/>
      <c r="E8" s="658"/>
      <c r="F8" s="658"/>
      <c r="G8" s="658"/>
      <c r="H8" s="658"/>
      <c r="I8" s="658"/>
      <c r="J8" s="658"/>
      <c r="K8" s="98"/>
      <c r="L8" s="488"/>
    </row>
    <row r="9" spans="2:14" ht="15" customHeight="1">
      <c r="B9" s="659" t="s">
        <v>498</v>
      </c>
      <c r="C9" s="659"/>
      <c r="D9" s="659"/>
      <c r="E9" s="659"/>
      <c r="F9" s="659"/>
      <c r="G9" s="659"/>
      <c r="H9" s="659"/>
      <c r="I9" s="659"/>
      <c r="J9" s="659"/>
      <c r="K9" s="98"/>
      <c r="L9" s="484"/>
    </row>
    <row r="10" spans="2:14" ht="15" customHeight="1">
      <c r="B10" s="488"/>
      <c r="C10" s="488"/>
      <c r="D10" s="488"/>
      <c r="E10" s="488"/>
      <c r="F10" s="488"/>
      <c r="G10" s="490"/>
      <c r="H10" s="490"/>
      <c r="I10" s="490"/>
      <c r="J10" s="488"/>
      <c r="K10" s="98"/>
      <c r="L10" s="484"/>
    </row>
    <row r="11" spans="2:14">
      <c r="B11" s="374" t="s">
        <v>335</v>
      </c>
      <c r="C11" s="392"/>
      <c r="D11" s="109"/>
      <c r="F11" s="109"/>
      <c r="G11" s="109"/>
      <c r="H11" s="109"/>
      <c r="I11" s="109"/>
      <c r="J11" s="109"/>
      <c r="K11" s="98"/>
      <c r="L11" s="485"/>
    </row>
    <row r="12" spans="2:14">
      <c r="B12" s="374" t="s">
        <v>596</v>
      </c>
      <c r="C12" s="392"/>
      <c r="D12" s="397"/>
      <c r="E12" s="397"/>
      <c r="F12" s="397"/>
      <c r="G12" s="397"/>
      <c r="H12" s="397"/>
      <c r="I12" s="397"/>
      <c r="J12" s="397"/>
      <c r="K12" s="98"/>
      <c r="L12" s="485"/>
    </row>
    <row r="13" spans="2:14">
      <c r="B13" s="374" t="s">
        <v>595</v>
      </c>
      <c r="C13" s="392"/>
      <c r="D13" s="397"/>
      <c r="E13" s="397"/>
      <c r="F13" s="397"/>
      <c r="G13" s="397"/>
      <c r="H13" s="397"/>
      <c r="I13" s="397"/>
      <c r="J13" s="397"/>
      <c r="K13" s="98"/>
      <c r="L13" s="508"/>
    </row>
    <row r="14" spans="2:14">
      <c r="B14" s="398" t="s">
        <v>568</v>
      </c>
      <c r="C14" s="397"/>
      <c r="D14" s="397"/>
      <c r="E14" s="397"/>
      <c r="F14" s="397"/>
      <c r="G14" s="397"/>
      <c r="H14" s="397"/>
      <c r="I14" s="397"/>
      <c r="J14" s="397"/>
      <c r="K14" s="98"/>
      <c r="L14" s="111"/>
    </row>
    <row r="15" spans="2:14">
      <c r="B15" s="396" t="s">
        <v>333</v>
      </c>
      <c r="C15" s="95"/>
      <c r="D15" s="485"/>
      <c r="E15" s="485"/>
      <c r="F15" s="485"/>
      <c r="G15" s="491"/>
      <c r="H15" s="491"/>
      <c r="I15" s="491"/>
      <c r="J15" s="485"/>
      <c r="K15" s="98"/>
      <c r="L15" s="114"/>
    </row>
    <row r="16" spans="2:14">
      <c r="C16" s="109"/>
      <c r="D16" s="109"/>
      <c r="F16" s="109"/>
      <c r="G16" s="492"/>
      <c r="H16" s="489"/>
      <c r="I16" s="489"/>
      <c r="J16" s="489"/>
      <c r="K16" s="98"/>
      <c r="L16" s="321"/>
    </row>
    <row r="17" spans="2:15" ht="17.25" customHeight="1">
      <c r="B17" s="107" t="s">
        <v>499</v>
      </c>
      <c r="C17" s="487" t="s">
        <v>506</v>
      </c>
      <c r="D17" s="487"/>
      <c r="E17" s="487"/>
      <c r="F17" s="487"/>
      <c r="G17" s="487"/>
      <c r="H17" s="489"/>
      <c r="I17" s="489"/>
      <c r="J17" s="489"/>
      <c r="K17" s="98"/>
    </row>
    <row r="18" spans="2:15">
      <c r="B18" s="107" t="s">
        <v>264</v>
      </c>
      <c r="C18" s="487" t="s">
        <v>1</v>
      </c>
      <c r="D18" s="487"/>
      <c r="E18" s="487"/>
      <c r="F18" s="487"/>
      <c r="G18" s="487"/>
      <c r="H18" s="489"/>
      <c r="I18" s="489"/>
      <c r="J18" s="489"/>
      <c r="K18" s="98"/>
    </row>
    <row r="19" spans="2:15" s="295" customFormat="1">
      <c r="B19" s="486"/>
      <c r="C19" s="109"/>
      <c r="D19" s="109"/>
      <c r="E19" s="109"/>
      <c r="F19" s="109"/>
      <c r="G19" s="109"/>
      <c r="H19" s="489"/>
      <c r="I19" s="489"/>
      <c r="J19" s="489"/>
      <c r="K19" s="98"/>
      <c r="L19" s="350"/>
      <c r="N19" s="351"/>
    </row>
    <row r="20" spans="2:15" s="295" customFormat="1">
      <c r="B20" s="532" t="s">
        <v>511</v>
      </c>
      <c r="C20" s="532" t="s">
        <v>500</v>
      </c>
      <c r="D20" s="532" t="s">
        <v>501</v>
      </c>
      <c r="E20" s="532" t="s">
        <v>502</v>
      </c>
      <c r="F20" s="532" t="s">
        <v>508</v>
      </c>
      <c r="G20" s="532" t="s">
        <v>503</v>
      </c>
      <c r="H20" s="532" t="s">
        <v>516</v>
      </c>
      <c r="I20" s="530"/>
      <c r="J20" s="530"/>
      <c r="K20" s="530"/>
      <c r="L20" s="189"/>
      <c r="M20" s="350"/>
      <c r="O20" s="351"/>
    </row>
    <row r="21" spans="2:15" s="295" customFormat="1">
      <c r="B21" s="323">
        <v>1</v>
      </c>
      <c r="C21" s="481" t="s">
        <v>512</v>
      </c>
      <c r="D21" s="481" t="s">
        <v>509</v>
      </c>
      <c r="E21" s="481" t="s">
        <v>510</v>
      </c>
      <c r="F21" s="323" t="s">
        <v>679</v>
      </c>
      <c r="G21" s="533">
        <v>18.05</v>
      </c>
      <c r="H21" s="533">
        <f>G21</f>
        <v>18.05</v>
      </c>
      <c r="I21" s="530"/>
      <c r="J21" s="530"/>
      <c r="K21" s="530"/>
      <c r="L21" s="189"/>
      <c r="M21" s="350"/>
      <c r="O21" s="351"/>
    </row>
    <row r="22" spans="2:15" s="295" customFormat="1">
      <c r="B22" s="323">
        <v>2</v>
      </c>
      <c r="C22" s="481" t="s">
        <v>513</v>
      </c>
      <c r="D22" s="481" t="s">
        <v>514</v>
      </c>
      <c r="E22" s="481" t="s">
        <v>680</v>
      </c>
      <c r="F22" s="323" t="s">
        <v>515</v>
      </c>
      <c r="G22" s="534">
        <v>15.5</v>
      </c>
      <c r="H22" s="533">
        <f>G22</f>
        <v>15.5</v>
      </c>
      <c r="I22" s="530"/>
      <c r="J22" s="530"/>
      <c r="K22" s="530"/>
      <c r="L22" s="189"/>
      <c r="M22" s="350"/>
      <c r="O22" s="351"/>
    </row>
    <row r="23" spans="2:15" s="295" customFormat="1">
      <c r="B23" s="323">
        <v>3</v>
      </c>
      <c r="C23" s="481" t="s">
        <v>681</v>
      </c>
      <c r="D23" s="481" t="s">
        <v>517</v>
      </c>
      <c r="E23" s="481" t="s">
        <v>518</v>
      </c>
      <c r="F23" s="323" t="s">
        <v>682</v>
      </c>
      <c r="G23" s="534">
        <v>13</v>
      </c>
      <c r="H23" s="533">
        <f>G23</f>
        <v>13</v>
      </c>
      <c r="I23" s="530"/>
      <c r="J23" s="530"/>
      <c r="K23" s="530"/>
      <c r="L23" s="189"/>
      <c r="M23" s="350"/>
      <c r="O23" s="351"/>
    </row>
    <row r="24" spans="2:15" s="295" customFormat="1">
      <c r="B24" s="531"/>
      <c r="E24" s="535" t="s">
        <v>505</v>
      </c>
      <c r="F24" s="535"/>
      <c r="G24" s="536">
        <f>MEDIAN(G21:G23)</f>
        <v>15.5</v>
      </c>
      <c r="H24" s="536">
        <f>MEDIAN(H21:H23)</f>
        <v>15.5</v>
      </c>
      <c r="I24" s="530"/>
      <c r="J24" s="530"/>
      <c r="K24" s="530"/>
      <c r="L24" s="189"/>
      <c r="M24" s="350"/>
      <c r="O24" s="351"/>
    </row>
    <row r="25" spans="2:15">
      <c r="C25" s="109"/>
      <c r="D25" s="109"/>
      <c r="F25" s="109"/>
      <c r="G25" s="492"/>
      <c r="H25" s="489"/>
      <c r="I25" s="489"/>
      <c r="J25" s="489"/>
      <c r="K25" s="98"/>
    </row>
    <row r="26" spans="2:15" s="295" customFormat="1">
      <c r="B26" s="528" t="s">
        <v>499</v>
      </c>
      <c r="C26" s="529" t="s">
        <v>507</v>
      </c>
      <c r="D26" s="529"/>
      <c r="E26" s="529"/>
      <c r="F26" s="529"/>
      <c r="G26" s="529"/>
      <c r="H26" s="530"/>
      <c r="I26" s="530"/>
      <c r="J26" s="530"/>
      <c r="K26" s="189"/>
      <c r="L26" s="350"/>
      <c r="N26" s="351"/>
    </row>
    <row r="27" spans="2:15" s="295" customFormat="1">
      <c r="B27" s="528" t="s">
        <v>264</v>
      </c>
      <c r="C27" s="529" t="s">
        <v>2</v>
      </c>
      <c r="D27" s="529"/>
      <c r="E27" s="529"/>
      <c r="F27" s="529"/>
      <c r="G27" s="529"/>
      <c r="H27" s="530"/>
      <c r="I27" s="530"/>
      <c r="J27" s="530"/>
      <c r="K27" s="189"/>
      <c r="L27" s="350"/>
      <c r="N27" s="351"/>
    </row>
    <row r="28" spans="2:15" s="295" customFormat="1">
      <c r="B28" s="531"/>
      <c r="H28" s="530"/>
      <c r="I28" s="530"/>
      <c r="J28" s="530"/>
      <c r="K28" s="189"/>
      <c r="L28" s="350"/>
      <c r="N28" s="351"/>
    </row>
    <row r="29" spans="2:15" s="295" customFormat="1">
      <c r="B29" s="532" t="s">
        <v>511</v>
      </c>
      <c r="C29" s="532" t="s">
        <v>500</v>
      </c>
      <c r="D29" s="532" t="s">
        <v>501</v>
      </c>
      <c r="E29" s="532" t="s">
        <v>502</v>
      </c>
      <c r="F29" s="532" t="s">
        <v>508</v>
      </c>
      <c r="G29" s="532" t="s">
        <v>503</v>
      </c>
      <c r="H29" s="532" t="s">
        <v>504</v>
      </c>
      <c r="I29" s="530"/>
      <c r="J29" s="530"/>
      <c r="K29" s="189"/>
      <c r="L29" s="350"/>
      <c r="N29" s="351"/>
    </row>
    <row r="30" spans="2:15" s="295" customFormat="1">
      <c r="B30" s="323">
        <v>1</v>
      </c>
      <c r="C30" s="481" t="s">
        <v>533</v>
      </c>
      <c r="D30" s="481" t="s">
        <v>534</v>
      </c>
      <c r="E30" s="481" t="s">
        <v>535</v>
      </c>
      <c r="F30" s="323" t="s">
        <v>542</v>
      </c>
      <c r="G30" s="533">
        <v>848.86</v>
      </c>
      <c r="H30" s="533">
        <f>G30</f>
        <v>848.86</v>
      </c>
      <c r="I30" s="530"/>
      <c r="J30" s="530"/>
      <c r="K30" s="189"/>
      <c r="L30" s="350"/>
      <c r="N30" s="351"/>
    </row>
    <row r="31" spans="2:15" s="295" customFormat="1">
      <c r="B31" s="323">
        <v>2</v>
      </c>
      <c r="C31" s="481" t="s">
        <v>536</v>
      </c>
      <c r="D31" s="481" t="s">
        <v>537</v>
      </c>
      <c r="E31" s="481" t="s">
        <v>538</v>
      </c>
      <c r="F31" s="323" t="s">
        <v>542</v>
      </c>
      <c r="G31" s="534">
        <v>960</v>
      </c>
      <c r="H31" s="533">
        <f>G31</f>
        <v>960</v>
      </c>
      <c r="I31" s="530"/>
      <c r="J31" s="530"/>
      <c r="K31" s="189"/>
      <c r="L31" s="350"/>
      <c r="N31" s="351"/>
    </row>
    <row r="32" spans="2:15" s="295" customFormat="1">
      <c r="B32" s="323">
        <v>3</v>
      </c>
      <c r="C32" s="481" t="s">
        <v>539</v>
      </c>
      <c r="D32" s="481" t="s">
        <v>540</v>
      </c>
      <c r="E32" s="481" t="s">
        <v>541</v>
      </c>
      <c r="F32" s="323" t="s">
        <v>542</v>
      </c>
      <c r="G32" s="534">
        <v>639.9</v>
      </c>
      <c r="H32" s="533">
        <f>G32</f>
        <v>639.9</v>
      </c>
      <c r="I32" s="530"/>
      <c r="J32" s="530"/>
      <c r="K32" s="189"/>
      <c r="L32" s="350"/>
      <c r="N32" s="351"/>
    </row>
    <row r="33" spans="2:14" s="295" customFormat="1">
      <c r="B33" s="531"/>
      <c r="E33" s="535" t="s">
        <v>505</v>
      </c>
      <c r="F33" s="535"/>
      <c r="G33" s="536">
        <f>MEDIAN(G30:G32)</f>
        <v>848.86</v>
      </c>
      <c r="H33" s="536">
        <f>MEDIAN(H30:H32)</f>
        <v>848.86</v>
      </c>
      <c r="I33" s="530"/>
      <c r="J33" s="530"/>
      <c r="K33" s="189"/>
      <c r="L33" s="350"/>
      <c r="N33" s="351"/>
    </row>
    <row r="34" spans="2:14" s="295" customFormat="1">
      <c r="B34" s="486"/>
      <c r="C34" s="109"/>
      <c r="D34" s="109"/>
      <c r="E34" s="493"/>
      <c r="F34" s="494"/>
      <c r="G34" s="494"/>
      <c r="H34" s="489"/>
      <c r="I34" s="489"/>
      <c r="J34" s="489"/>
      <c r="K34" s="98"/>
      <c r="L34" s="350"/>
      <c r="N34" s="351"/>
    </row>
    <row r="35" spans="2:14" s="295" customFormat="1">
      <c r="B35" s="528" t="s">
        <v>499</v>
      </c>
      <c r="C35" s="529" t="s">
        <v>497</v>
      </c>
      <c r="D35" s="529"/>
      <c r="E35" s="529"/>
      <c r="F35" s="529"/>
      <c r="G35" s="529"/>
      <c r="H35" s="530"/>
      <c r="I35" s="350"/>
      <c r="J35" s="350"/>
      <c r="K35" s="350"/>
      <c r="L35" s="350"/>
      <c r="N35" s="351"/>
    </row>
    <row r="36" spans="2:14" s="295" customFormat="1">
      <c r="B36" s="528" t="s">
        <v>264</v>
      </c>
      <c r="C36" s="529" t="s">
        <v>2</v>
      </c>
      <c r="D36" s="529"/>
      <c r="E36" s="529"/>
      <c r="F36" s="529"/>
      <c r="G36" s="529"/>
      <c r="H36" s="530"/>
      <c r="I36" s="350"/>
      <c r="J36" s="350"/>
      <c r="K36" s="350"/>
      <c r="L36" s="350"/>
      <c r="N36" s="351"/>
    </row>
    <row r="37" spans="2:14" s="295" customFormat="1">
      <c r="B37" s="531"/>
      <c r="H37" s="530"/>
      <c r="I37" s="350"/>
      <c r="J37" s="350"/>
      <c r="K37" s="350"/>
      <c r="L37" s="350"/>
      <c r="N37" s="351"/>
    </row>
    <row r="38" spans="2:14" s="295" customFormat="1">
      <c r="B38" s="532" t="s">
        <v>511</v>
      </c>
      <c r="C38" s="532" t="s">
        <v>500</v>
      </c>
      <c r="D38" s="532" t="s">
        <v>501</v>
      </c>
      <c r="E38" s="532" t="s">
        <v>502</v>
      </c>
      <c r="F38" s="532" t="s">
        <v>508</v>
      </c>
      <c r="G38" s="532" t="s">
        <v>503</v>
      </c>
      <c r="H38" s="532" t="s">
        <v>504</v>
      </c>
      <c r="I38" s="350"/>
      <c r="J38" s="350"/>
      <c r="K38" s="350"/>
      <c r="L38" s="350"/>
      <c r="N38" s="351"/>
    </row>
    <row r="39" spans="2:14" s="295" customFormat="1">
      <c r="B39" s="323">
        <v>1</v>
      </c>
      <c r="C39" s="481" t="s">
        <v>521</v>
      </c>
      <c r="D39" s="481" t="s">
        <v>522</v>
      </c>
      <c r="E39" s="481" t="s">
        <v>523</v>
      </c>
      <c r="F39" s="323" t="s">
        <v>524</v>
      </c>
      <c r="G39" s="533">
        <v>16970</v>
      </c>
      <c r="H39" s="533">
        <f>G39</f>
        <v>16970</v>
      </c>
      <c r="I39" s="350"/>
      <c r="J39" s="350"/>
      <c r="K39" s="350"/>
      <c r="L39" s="350"/>
      <c r="N39" s="351"/>
    </row>
    <row r="40" spans="2:14" s="295" customFormat="1">
      <c r="B40" s="323">
        <v>2</v>
      </c>
      <c r="C40" s="481" t="s">
        <v>525</v>
      </c>
      <c r="D40" s="481" t="s">
        <v>526</v>
      </c>
      <c r="E40" s="481" t="s">
        <v>527</v>
      </c>
      <c r="F40" s="323" t="s">
        <v>528</v>
      </c>
      <c r="G40" s="534">
        <v>22720.16</v>
      </c>
      <c r="H40" s="533">
        <f>G40</f>
        <v>22720.16</v>
      </c>
      <c r="I40" s="350"/>
      <c r="J40" s="350"/>
      <c r="K40" s="350"/>
      <c r="L40" s="350"/>
      <c r="N40" s="351"/>
    </row>
    <row r="41" spans="2:14" s="295" customFormat="1">
      <c r="B41" s="323">
        <v>3</v>
      </c>
      <c r="C41" s="481" t="s">
        <v>529</v>
      </c>
      <c r="D41" s="481" t="s">
        <v>530</v>
      </c>
      <c r="E41" s="481" t="s">
        <v>531</v>
      </c>
      <c r="F41" s="323" t="s">
        <v>532</v>
      </c>
      <c r="G41" s="534">
        <v>23550</v>
      </c>
      <c r="H41" s="533">
        <f>G41</f>
        <v>23550</v>
      </c>
      <c r="I41" s="350"/>
      <c r="J41" s="350"/>
      <c r="K41" s="350"/>
      <c r="L41" s="350"/>
      <c r="N41" s="351"/>
    </row>
    <row r="42" spans="2:14" s="295" customFormat="1">
      <c r="B42" s="531"/>
      <c r="E42" s="535" t="s">
        <v>505</v>
      </c>
      <c r="F42" s="535"/>
      <c r="G42" s="536">
        <f>MEDIAN(G39:G41)</f>
        <v>22720.16</v>
      </c>
      <c r="H42" s="536">
        <f>MEDIAN(H39:H41)</f>
        <v>22720.16</v>
      </c>
      <c r="I42" s="350"/>
      <c r="J42" s="350"/>
      <c r="K42" s="350"/>
      <c r="L42" s="350"/>
      <c r="N42" s="351"/>
    </row>
  </sheetData>
  <mergeCells count="7">
    <mergeCell ref="B9:J9"/>
    <mergeCell ref="B6:J6"/>
    <mergeCell ref="B2:J2"/>
    <mergeCell ref="B3:J3"/>
    <mergeCell ref="B4:J4"/>
    <mergeCell ref="B7:J7"/>
    <mergeCell ref="B8:J8"/>
  </mergeCells>
  <pageMargins left="0.511811024" right="0.511811024" top="0.78740157499999996" bottom="0.78740157499999996" header="0.31496062000000002" footer="0.31496062000000002"/>
  <pageSetup paperSize="9"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50"/>
    <pageSetUpPr fitToPage="1"/>
  </sheetPr>
  <dimension ref="B1:N200"/>
  <sheetViews>
    <sheetView tabSelected="1" view="pageBreakPreview" topLeftCell="A76" zoomScale="90" zoomScaleSheetLayoutView="90" workbookViewId="0">
      <selection activeCell="E196" sqref="E196"/>
    </sheetView>
  </sheetViews>
  <sheetFormatPr defaultColWidth="9.140625" defaultRowHeight="15"/>
  <cols>
    <col min="1" max="1" width="2.28515625" style="109" customWidth="1"/>
    <col min="2" max="2" width="14.140625" style="108" customWidth="1"/>
    <col min="3" max="3" width="12.85546875" style="108" customWidth="1"/>
    <col min="4" max="4" width="9.140625" style="108"/>
    <col min="5" max="5" width="60.7109375" style="109" customWidth="1"/>
    <col min="6" max="6" width="9.140625" style="108"/>
    <col min="7" max="7" width="11" style="110" bestFit="1" customWidth="1"/>
    <col min="8" max="8" width="10.85546875" style="110" customWidth="1"/>
    <col min="9" max="10" width="11.5703125" style="110" customWidth="1"/>
    <col min="11" max="11" width="12.7109375" style="110" customWidth="1"/>
    <col min="12" max="12" width="10.28515625" style="110" customWidth="1"/>
    <col min="13" max="13" width="9.140625" style="109"/>
    <col min="14" max="14" width="9.140625" style="115"/>
    <col min="15" max="16384" width="9.140625" style="109"/>
  </cols>
  <sheetData>
    <row r="1" spans="2:14" s="98" customFormat="1" ht="16.5" customHeight="1"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326"/>
      <c r="N1" s="88"/>
    </row>
    <row r="2" spans="2:14" s="98" customFormat="1"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326"/>
      <c r="N2" s="88"/>
    </row>
    <row r="3" spans="2:14" s="98" customFormat="1"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326"/>
      <c r="N3" s="88"/>
    </row>
    <row r="4" spans="2:14" s="98" customFormat="1" ht="17.25" customHeight="1"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326"/>
      <c r="N4" s="88"/>
    </row>
    <row r="5" spans="2:14" s="98" customFormat="1" ht="18.75">
      <c r="B5" s="659" t="s">
        <v>316</v>
      </c>
      <c r="C5" s="659"/>
      <c r="D5" s="659"/>
      <c r="E5" s="659"/>
      <c r="F5" s="659"/>
      <c r="G5" s="659"/>
      <c r="H5" s="659"/>
      <c r="I5" s="659"/>
      <c r="J5" s="659"/>
      <c r="K5" s="659"/>
      <c r="L5" s="327"/>
    </row>
    <row r="6" spans="2:14" s="98" customFormat="1"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326"/>
      <c r="N6" s="88"/>
    </row>
    <row r="7" spans="2:14" s="98" customFormat="1" ht="18.75">
      <c r="B7" s="659" t="s">
        <v>104</v>
      </c>
      <c r="C7" s="659"/>
      <c r="D7" s="659"/>
      <c r="E7" s="659"/>
      <c r="F7" s="659"/>
      <c r="G7" s="659"/>
      <c r="H7" s="659"/>
      <c r="I7" s="659"/>
      <c r="J7" s="659"/>
      <c r="K7" s="659"/>
      <c r="L7" s="327"/>
      <c r="N7" s="88"/>
    </row>
    <row r="8" spans="2:14" ht="18.75">
      <c r="B8" s="317"/>
      <c r="C8" s="317"/>
      <c r="D8" s="317"/>
      <c r="E8" s="317"/>
      <c r="F8" s="317"/>
      <c r="G8" s="317"/>
      <c r="H8" s="317"/>
      <c r="I8" s="330"/>
      <c r="J8" s="330"/>
      <c r="K8" s="317"/>
      <c r="L8" s="330"/>
    </row>
    <row r="9" spans="2:14" ht="15" customHeight="1">
      <c r="B9" s="397" t="s">
        <v>582</v>
      </c>
      <c r="C9" s="567" t="s">
        <v>96</v>
      </c>
      <c r="D9" s="397"/>
      <c r="E9" s="397"/>
      <c r="F9" s="397"/>
      <c r="G9" s="397"/>
      <c r="H9" s="397"/>
      <c r="I9" s="397"/>
      <c r="J9" s="397"/>
      <c r="K9" s="397"/>
      <c r="L9" s="328"/>
    </row>
    <row r="10" spans="2:14" ht="15" customHeight="1">
      <c r="B10" s="397" t="s">
        <v>580</v>
      </c>
      <c r="C10" s="660" t="s">
        <v>581</v>
      </c>
      <c r="D10" s="660"/>
      <c r="E10" s="660"/>
      <c r="F10" s="397"/>
      <c r="G10" s="397"/>
      <c r="H10" s="397"/>
      <c r="I10" s="397"/>
      <c r="J10" s="397"/>
      <c r="K10" s="397"/>
      <c r="L10" s="328"/>
    </row>
    <row r="11" spans="2:14" ht="15" customHeight="1">
      <c r="B11" s="568" t="s">
        <v>583</v>
      </c>
      <c r="C11" s="569" t="s">
        <v>584</v>
      </c>
      <c r="D11" s="507"/>
      <c r="E11" s="507"/>
      <c r="F11" s="507"/>
      <c r="G11" s="507"/>
      <c r="H11" s="507"/>
      <c r="I11" s="507"/>
      <c r="J11" s="507"/>
      <c r="K11" s="507"/>
      <c r="L11" s="507"/>
    </row>
    <row r="12" spans="2:14" ht="15" customHeight="1">
      <c r="B12" s="362" t="s">
        <v>8</v>
      </c>
      <c r="C12" s="742" t="s">
        <v>569</v>
      </c>
      <c r="D12" s="742"/>
      <c r="E12" s="742"/>
      <c r="F12" s="585"/>
      <c r="G12" s="585"/>
      <c r="H12" s="585"/>
      <c r="I12" s="585"/>
      <c r="J12" s="585"/>
      <c r="K12" s="585"/>
      <c r="L12" s="329"/>
    </row>
    <row r="13" spans="2:14">
      <c r="B13" s="362" t="s">
        <v>9</v>
      </c>
      <c r="C13" s="585" t="s">
        <v>319</v>
      </c>
      <c r="D13" s="585"/>
      <c r="E13" s="585"/>
      <c r="F13" s="585"/>
      <c r="G13" s="585"/>
      <c r="H13" s="585"/>
      <c r="I13" s="585"/>
      <c r="J13" s="585"/>
      <c r="K13" s="585"/>
      <c r="L13" s="329"/>
    </row>
    <row r="14" spans="2:14">
      <c r="H14" s="110" t="s">
        <v>92</v>
      </c>
      <c r="K14" s="111">
        <v>0.8569</v>
      </c>
      <c r="L14" s="111"/>
    </row>
    <row r="15" spans="2:14">
      <c r="B15" s="739" t="s">
        <v>277</v>
      </c>
      <c r="C15" s="739"/>
      <c r="D15" s="740" t="s">
        <v>684</v>
      </c>
      <c r="E15" s="740"/>
      <c r="F15" s="740"/>
      <c r="G15" s="740"/>
      <c r="H15" s="110" t="s">
        <v>11</v>
      </c>
      <c r="K15" s="114">
        <f>BDI!B28</f>
        <v>0.29770000000000002</v>
      </c>
      <c r="L15" s="114"/>
    </row>
    <row r="17" spans="2:14">
      <c r="B17" s="736" t="s">
        <v>12</v>
      </c>
      <c r="C17" s="736" t="s">
        <v>13</v>
      </c>
      <c r="D17" s="737" t="s">
        <v>14</v>
      </c>
      <c r="E17" s="736" t="s">
        <v>15</v>
      </c>
      <c r="F17" s="736" t="s">
        <v>16</v>
      </c>
      <c r="G17" s="741" t="s">
        <v>17</v>
      </c>
      <c r="H17" s="734" t="s">
        <v>297</v>
      </c>
      <c r="I17" s="734" t="s">
        <v>300</v>
      </c>
      <c r="J17" s="734" t="s">
        <v>298</v>
      </c>
      <c r="K17" s="734" t="s">
        <v>299</v>
      </c>
      <c r="L17" s="331"/>
    </row>
    <row r="18" spans="2:14">
      <c r="B18" s="736"/>
      <c r="C18" s="736"/>
      <c r="D18" s="738"/>
      <c r="E18" s="736"/>
      <c r="F18" s="736"/>
      <c r="G18" s="741"/>
      <c r="H18" s="735"/>
      <c r="I18" s="735"/>
      <c r="J18" s="735"/>
      <c r="K18" s="735"/>
      <c r="L18" s="331"/>
    </row>
    <row r="19" spans="2:14">
      <c r="B19" s="318"/>
      <c r="C19" s="318"/>
      <c r="D19" s="318"/>
      <c r="E19" s="319"/>
      <c r="F19" s="318"/>
      <c r="G19" s="320"/>
      <c r="H19" s="321"/>
      <c r="I19" s="321"/>
      <c r="J19" s="321"/>
      <c r="K19" s="321"/>
      <c r="L19" s="321"/>
    </row>
    <row r="20" spans="2:14" ht="17.25">
      <c r="B20" s="726" t="s">
        <v>577</v>
      </c>
      <c r="C20" s="726"/>
      <c r="D20" s="726"/>
      <c r="E20" s="726"/>
      <c r="F20" s="726"/>
      <c r="G20" s="726"/>
      <c r="H20" s="726"/>
      <c r="I20" s="726"/>
      <c r="J20" s="726"/>
      <c r="K20" s="726"/>
    </row>
    <row r="21" spans="2:14" s="295" customFormat="1">
      <c r="B21" s="580" t="s">
        <v>12</v>
      </c>
      <c r="C21" s="580" t="s">
        <v>13</v>
      </c>
      <c r="D21" s="580" t="s">
        <v>21</v>
      </c>
      <c r="E21" s="727" t="s">
        <v>611</v>
      </c>
      <c r="F21" s="727"/>
      <c r="G21" s="727"/>
      <c r="H21" s="727"/>
      <c r="I21" s="579"/>
      <c r="J21" s="353">
        <f>SUM(J22)</f>
        <v>5759.36</v>
      </c>
      <c r="K21" s="353">
        <f>SUM(K22)</f>
        <v>7473.92</v>
      </c>
      <c r="L21" s="350"/>
      <c r="N21" s="351"/>
    </row>
    <row r="22" spans="2:14" s="295" customFormat="1">
      <c r="B22" s="323" t="s">
        <v>455</v>
      </c>
      <c r="C22" s="323">
        <v>12</v>
      </c>
      <c r="D22" s="323" t="s">
        <v>25</v>
      </c>
      <c r="E22" s="587" t="s">
        <v>612</v>
      </c>
      <c r="F22" s="323" t="s">
        <v>2</v>
      </c>
      <c r="G22" s="588">
        <v>1</v>
      </c>
      <c r="H22" s="588">
        <f>COMPOSIÇÕES!J26</f>
        <v>5759.36</v>
      </c>
      <c r="I22" s="588">
        <f>ROUND(H22+(H22*$K$15),2)</f>
        <v>7473.92</v>
      </c>
      <c r="J22" s="588">
        <f>ROUND(G22*H22,2)</f>
        <v>5759.36</v>
      </c>
      <c r="K22" s="588">
        <f>ROUND(G22*I22,2)</f>
        <v>7473.92</v>
      </c>
      <c r="L22" s="350"/>
      <c r="N22" s="351"/>
    </row>
    <row r="23" spans="2:14" s="295" customFormat="1" ht="12" customHeight="1">
      <c r="B23" s="743"/>
      <c r="C23" s="744"/>
      <c r="D23" s="744"/>
      <c r="E23" s="744"/>
      <c r="F23" s="744"/>
      <c r="G23" s="744"/>
      <c r="H23" s="744"/>
      <c r="I23" s="744"/>
      <c r="J23" s="744"/>
      <c r="K23" s="745"/>
      <c r="L23" s="350"/>
      <c r="N23" s="351"/>
    </row>
    <row r="24" spans="2:14">
      <c r="B24" s="339" t="s">
        <v>12</v>
      </c>
      <c r="C24" s="339" t="s">
        <v>13</v>
      </c>
      <c r="D24" s="339" t="s">
        <v>32</v>
      </c>
      <c r="E24" s="727" t="s">
        <v>22</v>
      </c>
      <c r="F24" s="727"/>
      <c r="G24" s="727"/>
      <c r="H24" s="727"/>
      <c r="I24" s="338"/>
      <c r="J24" s="353">
        <f>SUM(J25:J28)</f>
        <v>6380.71</v>
      </c>
      <c r="K24" s="353">
        <f>SUM(K25:K28)</f>
        <v>8277.7199999999993</v>
      </c>
    </row>
    <row r="25" spans="2:14" s="295" customFormat="1">
      <c r="B25" s="323" t="s">
        <v>455</v>
      </c>
      <c r="C25" s="323">
        <v>13</v>
      </c>
      <c r="D25" s="323" t="s">
        <v>35</v>
      </c>
      <c r="E25" s="587" t="s">
        <v>313</v>
      </c>
      <c r="F25" s="323" t="s">
        <v>0</v>
      </c>
      <c r="G25" s="588">
        <f>'PRINC. ISA'!AJ22</f>
        <v>10</v>
      </c>
      <c r="H25" s="588">
        <f>COMPOSIÇÕES!J33</f>
        <v>319.51</v>
      </c>
      <c r="I25" s="588">
        <f>ROUND(H25+(H25*$K$15),2)</f>
        <v>414.63</v>
      </c>
      <c r="J25" s="588">
        <f>ROUND(G25*H25,2)</f>
        <v>3195.1</v>
      </c>
      <c r="K25" s="588">
        <f>ROUND(G25*I25,2)</f>
        <v>4146.3</v>
      </c>
      <c r="L25" s="350"/>
      <c r="N25" s="351"/>
    </row>
    <row r="26" spans="2:14" s="295" customFormat="1" ht="30">
      <c r="B26" s="323" t="s">
        <v>455</v>
      </c>
      <c r="C26" s="323">
        <v>14</v>
      </c>
      <c r="D26" s="323" t="s">
        <v>37</v>
      </c>
      <c r="E26" s="587" t="s">
        <v>366</v>
      </c>
      <c r="F26" s="323" t="s">
        <v>0</v>
      </c>
      <c r="G26" s="588">
        <f>'PRINC. ISA'!AJ30</f>
        <v>1887.3</v>
      </c>
      <c r="H26" s="588">
        <f>COMPOSIÇÕES!J45</f>
        <v>0.24</v>
      </c>
      <c r="I26" s="588">
        <f>ROUND(H26+(H26*$K$15),2)</f>
        <v>0.31</v>
      </c>
      <c r="J26" s="588">
        <f t="shared" ref="J26:J28" si="0">ROUND(G26*H26,2)</f>
        <v>452.95</v>
      </c>
      <c r="K26" s="588">
        <f t="shared" ref="K26:K28" si="1">ROUND(G26*I26,2)</f>
        <v>585.05999999999995</v>
      </c>
      <c r="L26" s="350"/>
      <c r="N26" s="351"/>
    </row>
    <row r="27" spans="2:14" s="295" customFormat="1">
      <c r="B27" s="323" t="s">
        <v>455</v>
      </c>
      <c r="C27" s="323">
        <v>1</v>
      </c>
      <c r="D27" s="323" t="s">
        <v>38</v>
      </c>
      <c r="E27" s="587" t="s">
        <v>368</v>
      </c>
      <c r="F27" s="323" t="s">
        <v>369</v>
      </c>
      <c r="G27" s="588">
        <f>'PRINC. ISA'!AJ36</f>
        <v>130</v>
      </c>
      <c r="H27" s="588">
        <f>COMPOSIÇÕES!J56</f>
        <v>19.78</v>
      </c>
      <c r="I27" s="588">
        <f>ROUND(H27+(H27*$K$15),2)</f>
        <v>25.67</v>
      </c>
      <c r="J27" s="588">
        <f t="shared" si="0"/>
        <v>2571.4</v>
      </c>
      <c r="K27" s="588">
        <f t="shared" si="1"/>
        <v>3337.1</v>
      </c>
      <c r="L27" s="350"/>
      <c r="N27" s="351"/>
    </row>
    <row r="28" spans="2:14" s="295" customFormat="1">
      <c r="B28" s="323" t="s">
        <v>455</v>
      </c>
      <c r="C28" s="323">
        <v>15</v>
      </c>
      <c r="D28" s="323" t="s">
        <v>40</v>
      </c>
      <c r="E28" s="587" t="s">
        <v>352</v>
      </c>
      <c r="F28" s="323" t="s">
        <v>2</v>
      </c>
      <c r="G28" s="588">
        <f>'PRINC. ISA'!AJ42</f>
        <v>2</v>
      </c>
      <c r="H28" s="588">
        <f>COMPOSIÇÕES!J68</f>
        <v>80.63</v>
      </c>
      <c r="I28" s="588">
        <f t="shared" ref="I28" si="2">ROUND(H28+(H28*$K$15),2)</f>
        <v>104.63</v>
      </c>
      <c r="J28" s="588">
        <f t="shared" si="0"/>
        <v>161.26</v>
      </c>
      <c r="K28" s="588">
        <f t="shared" si="1"/>
        <v>209.26</v>
      </c>
      <c r="L28" s="350"/>
      <c r="N28" s="351"/>
    </row>
    <row r="29" spans="2:14" s="295" customFormat="1">
      <c r="B29" s="728"/>
      <c r="C29" s="728"/>
      <c r="D29" s="728"/>
      <c r="E29" s="728"/>
      <c r="F29" s="728"/>
      <c r="G29" s="728"/>
      <c r="H29" s="728"/>
      <c r="I29" s="728"/>
      <c r="J29" s="728"/>
      <c r="K29" s="728"/>
      <c r="L29" s="350"/>
      <c r="N29" s="351"/>
    </row>
    <row r="30" spans="2:14">
      <c r="B30" s="339" t="s">
        <v>12</v>
      </c>
      <c r="C30" s="339" t="s">
        <v>13</v>
      </c>
      <c r="D30" s="339" t="s">
        <v>43</v>
      </c>
      <c r="E30" s="727" t="s">
        <v>294</v>
      </c>
      <c r="F30" s="727"/>
      <c r="G30" s="727"/>
      <c r="H30" s="727"/>
      <c r="I30" s="338"/>
      <c r="J30" s="353">
        <f>SUM(J31:J35)</f>
        <v>11101.89</v>
      </c>
      <c r="K30" s="340">
        <f>SUM(K31:K35)</f>
        <v>14410.42</v>
      </c>
    </row>
    <row r="31" spans="2:14" s="295" customFormat="1" ht="30">
      <c r="B31" s="591" t="s">
        <v>23</v>
      </c>
      <c r="C31" s="592">
        <v>100576</v>
      </c>
      <c r="D31" s="591" t="s">
        <v>45</v>
      </c>
      <c r="E31" s="593" t="s">
        <v>356</v>
      </c>
      <c r="F31" s="591" t="s">
        <v>0</v>
      </c>
      <c r="G31" s="594">
        <f>'PRINC. ISA'!AJ53</f>
        <v>1397.3</v>
      </c>
      <c r="H31" s="594">
        <v>1.42</v>
      </c>
      <c r="I31" s="588">
        <f>ROUND(H31+(H31*$K$15),2)</f>
        <v>1.84</v>
      </c>
      <c r="J31" s="588">
        <f>ROUND(G31*H31,2)</f>
        <v>1984.17</v>
      </c>
      <c r="K31" s="588">
        <f>ROUND(G31*I31,2)</f>
        <v>2571.0300000000002</v>
      </c>
      <c r="L31" s="350"/>
      <c r="N31" s="351"/>
    </row>
    <row r="32" spans="2:14" s="295" customFormat="1">
      <c r="B32" s="595" t="s">
        <v>455</v>
      </c>
      <c r="C32" s="596">
        <v>16</v>
      </c>
      <c r="D32" s="591" t="s">
        <v>47</v>
      </c>
      <c r="E32" s="597" t="s">
        <v>484</v>
      </c>
      <c r="F32" s="595" t="s">
        <v>3</v>
      </c>
      <c r="G32" s="598">
        <f>'PRINC. ISA'!AJ59</f>
        <v>7.65</v>
      </c>
      <c r="H32" s="598">
        <f>COMPOSIÇÕES!J88</f>
        <v>5.17</v>
      </c>
      <c r="I32" s="588">
        <f>ROUND(H32+(H32*$K$15),2)</f>
        <v>6.71</v>
      </c>
      <c r="J32" s="588">
        <f>ROUND(G32*H32,2)</f>
        <v>39.549999999999997</v>
      </c>
      <c r="K32" s="588">
        <f>ROUND(G32*I32,2)</f>
        <v>51.33</v>
      </c>
      <c r="L32" s="350"/>
      <c r="N32" s="351"/>
    </row>
    <row r="33" spans="2:14" s="295" customFormat="1" ht="30">
      <c r="B33" s="595" t="s">
        <v>23</v>
      </c>
      <c r="C33" s="596">
        <v>17</v>
      </c>
      <c r="D33" s="591" t="s">
        <v>48</v>
      </c>
      <c r="E33" s="597" t="s">
        <v>314</v>
      </c>
      <c r="F33" s="595" t="s">
        <v>3</v>
      </c>
      <c r="G33" s="598">
        <f>'PRINC. ISA'!AJ65</f>
        <v>903.3</v>
      </c>
      <c r="H33" s="598">
        <f>COMPOSIÇÕES!J94</f>
        <v>1.45</v>
      </c>
      <c r="I33" s="588">
        <f t="shared" ref="I33:I35" si="3">ROUND(H33+(H33*$K$15),2)</f>
        <v>1.88</v>
      </c>
      <c r="J33" s="588">
        <f t="shared" ref="J33:J35" si="4">ROUND(G33*H33,2)</f>
        <v>1309.79</v>
      </c>
      <c r="K33" s="588">
        <f t="shared" ref="K33:K35" si="5">ROUND(G33*I33,2)</f>
        <v>1698.2</v>
      </c>
      <c r="L33" s="350"/>
      <c r="N33" s="351"/>
    </row>
    <row r="34" spans="2:14" s="295" customFormat="1" ht="45">
      <c r="B34" s="323" t="s">
        <v>23</v>
      </c>
      <c r="C34" s="323">
        <v>100982</v>
      </c>
      <c r="D34" s="591" t="s">
        <v>4</v>
      </c>
      <c r="E34" s="587" t="s">
        <v>685</v>
      </c>
      <c r="F34" s="323" t="s">
        <v>3</v>
      </c>
      <c r="G34" s="588">
        <f>'PRINC. ISA'!AJ71</f>
        <v>903.3</v>
      </c>
      <c r="H34" s="588">
        <v>5.34</v>
      </c>
      <c r="I34" s="588">
        <f t="shared" si="3"/>
        <v>6.93</v>
      </c>
      <c r="J34" s="588">
        <f t="shared" si="4"/>
        <v>4823.62</v>
      </c>
      <c r="K34" s="588">
        <f t="shared" si="5"/>
        <v>6259.87</v>
      </c>
      <c r="L34" s="350"/>
      <c r="N34" s="351"/>
    </row>
    <row r="35" spans="2:14" s="295" customFormat="1" ht="30">
      <c r="B35" s="323" t="s">
        <v>23</v>
      </c>
      <c r="C35" s="323">
        <v>93589</v>
      </c>
      <c r="D35" s="591" t="s">
        <v>5</v>
      </c>
      <c r="E35" s="587" t="s">
        <v>686</v>
      </c>
      <c r="F35" s="323" t="s">
        <v>346</v>
      </c>
      <c r="G35" s="588">
        <f>'PRINC. ISA'!AJ77</f>
        <v>1806.6</v>
      </c>
      <c r="H35" s="588">
        <v>1.63</v>
      </c>
      <c r="I35" s="588">
        <f t="shared" si="3"/>
        <v>2.12</v>
      </c>
      <c r="J35" s="588">
        <f t="shared" si="4"/>
        <v>2944.76</v>
      </c>
      <c r="K35" s="588">
        <f t="shared" si="5"/>
        <v>3829.99</v>
      </c>
      <c r="L35" s="350"/>
      <c r="N35" s="351"/>
    </row>
    <row r="36" spans="2:14">
      <c r="B36" s="731"/>
      <c r="C36" s="731"/>
      <c r="D36" s="731"/>
      <c r="E36" s="731"/>
      <c r="F36" s="731"/>
      <c r="G36" s="731"/>
      <c r="H36" s="731"/>
      <c r="I36" s="731"/>
      <c r="J36" s="731"/>
      <c r="K36" s="731"/>
    </row>
    <row r="37" spans="2:14">
      <c r="B37" s="339" t="s">
        <v>12</v>
      </c>
      <c r="C37" s="339" t="s">
        <v>13</v>
      </c>
      <c r="D37" s="339" t="s">
        <v>278</v>
      </c>
      <c r="E37" s="718" t="s">
        <v>338</v>
      </c>
      <c r="F37" s="719"/>
      <c r="G37" s="719"/>
      <c r="H37" s="720"/>
      <c r="I37" s="337"/>
      <c r="J37" s="354">
        <f>SUM(J38:J43)</f>
        <v>30489.64</v>
      </c>
      <c r="K37" s="354">
        <f>SUM(K38:K43)</f>
        <v>39576.22</v>
      </c>
    </row>
    <row r="38" spans="2:14" s="295" customFormat="1">
      <c r="B38" s="323" t="s">
        <v>23</v>
      </c>
      <c r="C38" s="323">
        <v>99814</v>
      </c>
      <c r="D38" s="323" t="s">
        <v>357</v>
      </c>
      <c r="E38" s="481" t="s">
        <v>339</v>
      </c>
      <c r="F38" s="323" t="s">
        <v>0</v>
      </c>
      <c r="G38" s="599">
        <f>'PRINC. ISA'!AJ85</f>
        <v>490</v>
      </c>
      <c r="H38" s="323">
        <v>1.25</v>
      </c>
      <c r="I38" s="588">
        <f>ROUND(H38+(H38*$K$15),2)</f>
        <v>1.62</v>
      </c>
      <c r="J38" s="588">
        <f>ROUND(G38*H38,2)</f>
        <v>612.5</v>
      </c>
      <c r="K38" s="588">
        <f>ROUND(G38*I38,2)</f>
        <v>793.8</v>
      </c>
      <c r="L38" s="350"/>
      <c r="N38" s="351"/>
    </row>
    <row r="39" spans="2:14" s="295" customFormat="1">
      <c r="B39" s="323" t="s">
        <v>23</v>
      </c>
      <c r="C39" s="323">
        <v>96402</v>
      </c>
      <c r="D39" s="323" t="s">
        <v>358</v>
      </c>
      <c r="E39" s="481" t="s">
        <v>340</v>
      </c>
      <c r="F39" s="323" t="s">
        <v>0</v>
      </c>
      <c r="G39" s="599">
        <f>'PRINC. ISA'!AJ91</f>
        <v>896</v>
      </c>
      <c r="H39" s="323">
        <v>1.94</v>
      </c>
      <c r="I39" s="588">
        <f t="shared" ref="I39:I43" si="6">ROUND(H39+(H39*$K$15),2)</f>
        <v>2.52</v>
      </c>
      <c r="J39" s="588">
        <f t="shared" ref="J39:J43" si="7">ROUND(G39*H39,2)</f>
        <v>1738.24</v>
      </c>
      <c r="K39" s="588">
        <f t="shared" ref="K39:K43" si="8">ROUND(G39*I39,2)</f>
        <v>2257.92</v>
      </c>
      <c r="L39" s="350"/>
      <c r="N39" s="351"/>
    </row>
    <row r="40" spans="2:14" s="295" customFormat="1" ht="30">
      <c r="B40" s="323" t="s">
        <v>23</v>
      </c>
      <c r="C40" s="323">
        <v>95996</v>
      </c>
      <c r="D40" s="323" t="s">
        <v>359</v>
      </c>
      <c r="E40" s="616" t="s">
        <v>341</v>
      </c>
      <c r="F40" s="323" t="s">
        <v>3</v>
      </c>
      <c r="G40" s="599">
        <f>'PRINC. ISA'!AJ97</f>
        <v>13.44</v>
      </c>
      <c r="H40" s="600">
        <v>894.8</v>
      </c>
      <c r="I40" s="588">
        <f t="shared" si="6"/>
        <v>1161.18</v>
      </c>
      <c r="J40" s="588">
        <f t="shared" si="7"/>
        <v>12026.11</v>
      </c>
      <c r="K40" s="588">
        <f t="shared" si="8"/>
        <v>15606.26</v>
      </c>
      <c r="L40" s="350"/>
      <c r="N40" s="351"/>
    </row>
    <row r="41" spans="2:14" s="295" customFormat="1" ht="30">
      <c r="B41" s="323" t="s">
        <v>23</v>
      </c>
      <c r="C41" s="323">
        <v>95995</v>
      </c>
      <c r="D41" s="323" t="s">
        <v>360</v>
      </c>
      <c r="E41" s="589" t="s">
        <v>342</v>
      </c>
      <c r="F41" s="323" t="s">
        <v>3</v>
      </c>
      <c r="G41" s="599">
        <f>'PRINC. ISA'!AJ103</f>
        <v>13.44</v>
      </c>
      <c r="H41" s="323">
        <v>941.96</v>
      </c>
      <c r="I41" s="588">
        <f t="shared" si="6"/>
        <v>1222.3800000000001</v>
      </c>
      <c r="J41" s="588">
        <f t="shared" si="7"/>
        <v>12659.94</v>
      </c>
      <c r="K41" s="588">
        <f t="shared" si="8"/>
        <v>16428.79</v>
      </c>
      <c r="L41" s="350"/>
      <c r="N41" s="351"/>
    </row>
    <row r="42" spans="2:14" s="295" customFormat="1" ht="30">
      <c r="B42" s="323" t="s">
        <v>23</v>
      </c>
      <c r="C42" s="323">
        <v>102332</v>
      </c>
      <c r="D42" s="323" t="s">
        <v>361</v>
      </c>
      <c r="E42" s="589" t="s">
        <v>678</v>
      </c>
      <c r="F42" s="323" t="s">
        <v>344</v>
      </c>
      <c r="G42" s="599">
        <f>'PRINC. ISA'!AJ110</f>
        <v>176.96</v>
      </c>
      <c r="H42" s="323">
        <v>1.19</v>
      </c>
      <c r="I42" s="588">
        <f t="shared" si="6"/>
        <v>1.54</v>
      </c>
      <c r="J42" s="588">
        <f t="shared" si="7"/>
        <v>210.58</v>
      </c>
      <c r="K42" s="588">
        <f t="shared" si="8"/>
        <v>272.52</v>
      </c>
      <c r="L42" s="350"/>
      <c r="N42" s="351"/>
    </row>
    <row r="43" spans="2:14" s="295" customFormat="1" ht="30">
      <c r="B43" s="323" t="s">
        <v>23</v>
      </c>
      <c r="C43" s="323">
        <v>93589</v>
      </c>
      <c r="D43" s="323" t="s">
        <v>362</v>
      </c>
      <c r="E43" s="587" t="s">
        <v>686</v>
      </c>
      <c r="F43" s="323" t="s">
        <v>346</v>
      </c>
      <c r="G43" s="599">
        <f>'PRINC. ISA'!AJ117</f>
        <v>1989.12</v>
      </c>
      <c r="H43" s="600">
        <v>1.63</v>
      </c>
      <c r="I43" s="588">
        <f t="shared" si="6"/>
        <v>2.12</v>
      </c>
      <c r="J43" s="588">
        <f t="shared" si="7"/>
        <v>3242.27</v>
      </c>
      <c r="K43" s="588">
        <f t="shared" si="8"/>
        <v>4216.93</v>
      </c>
      <c r="L43" s="350"/>
      <c r="N43" s="351"/>
    </row>
    <row r="44" spans="2:14" s="295" customFormat="1">
      <c r="B44" s="729"/>
      <c r="C44" s="728"/>
      <c r="D44" s="728"/>
      <c r="E44" s="728"/>
      <c r="F44" s="728"/>
      <c r="G44" s="728"/>
      <c r="H44" s="728"/>
      <c r="I44" s="728"/>
      <c r="J44" s="728"/>
      <c r="K44" s="730"/>
      <c r="L44" s="350"/>
      <c r="N44" s="351"/>
    </row>
    <row r="45" spans="2:14" s="295" customFormat="1">
      <c r="B45" s="401" t="s">
        <v>12</v>
      </c>
      <c r="C45" s="401" t="s">
        <v>13</v>
      </c>
      <c r="D45" s="401" t="s">
        <v>307</v>
      </c>
      <c r="E45" s="718" t="s">
        <v>347</v>
      </c>
      <c r="F45" s="719"/>
      <c r="G45" s="719"/>
      <c r="H45" s="720"/>
      <c r="I45" s="403"/>
      <c r="J45" s="354">
        <f>SUM(J46:J52)</f>
        <v>128483</v>
      </c>
      <c r="K45" s="354">
        <f>SUM(K46:K52)</f>
        <v>166752.79999999999</v>
      </c>
      <c r="L45" s="350"/>
      <c r="N45" s="351"/>
    </row>
    <row r="46" spans="2:14" s="295" customFormat="1" ht="45">
      <c r="B46" s="323" t="s">
        <v>23</v>
      </c>
      <c r="C46" s="323">
        <v>94267</v>
      </c>
      <c r="D46" s="323" t="s">
        <v>308</v>
      </c>
      <c r="E46" s="587" t="s">
        <v>665</v>
      </c>
      <c r="F46" s="323" t="s">
        <v>1</v>
      </c>
      <c r="G46" s="588">
        <f>'PRINC. ISA'!AJ126</f>
        <v>503.8</v>
      </c>
      <c r="H46" s="588">
        <v>34.69</v>
      </c>
      <c r="I46" s="588">
        <f>ROUND(H46+(H46*$K$15),2)</f>
        <v>45.02</v>
      </c>
      <c r="J46" s="588">
        <f>ROUND(G46*H46,2)</f>
        <v>17476.82</v>
      </c>
      <c r="K46" s="588">
        <f>ROUND(G46*I46,2)</f>
        <v>22681.08</v>
      </c>
      <c r="L46" s="350"/>
      <c r="N46" s="351"/>
    </row>
    <row r="47" spans="2:14" s="295" customFormat="1" ht="48" customHeight="1">
      <c r="B47" s="323" t="s">
        <v>23</v>
      </c>
      <c r="C47" s="323">
        <v>96392</v>
      </c>
      <c r="D47" s="323" t="s">
        <v>309</v>
      </c>
      <c r="E47" s="587" t="s">
        <v>349</v>
      </c>
      <c r="F47" s="323" t="s">
        <v>3</v>
      </c>
      <c r="G47" s="588">
        <f>'PRINC. ISA'!AJ135</f>
        <v>284.98</v>
      </c>
      <c r="H47" s="588">
        <v>110.12</v>
      </c>
      <c r="I47" s="588">
        <f>ROUND(H47+(H47*$K$15),2)</f>
        <v>142.9</v>
      </c>
      <c r="J47" s="588">
        <f>ROUND(G47*H47,2)</f>
        <v>31382</v>
      </c>
      <c r="K47" s="588">
        <f>ROUND(G47*I47,2)</f>
        <v>40723.64</v>
      </c>
      <c r="L47" s="350"/>
      <c r="N47" s="351"/>
    </row>
    <row r="48" spans="2:14" s="295" customFormat="1">
      <c r="B48" s="323" t="s">
        <v>23</v>
      </c>
      <c r="C48" s="323">
        <v>96401</v>
      </c>
      <c r="D48" s="323" t="s">
        <v>364</v>
      </c>
      <c r="E48" s="481" t="s">
        <v>587</v>
      </c>
      <c r="F48" s="323" t="s">
        <v>0</v>
      </c>
      <c r="G48" s="599">
        <f>'PRINC. ISA'!AJ144</f>
        <v>1242.56</v>
      </c>
      <c r="H48" s="600">
        <v>6.6</v>
      </c>
      <c r="I48" s="588">
        <f>ROUND(H48+(H48*$K$15),2)</f>
        <v>8.56</v>
      </c>
      <c r="J48" s="588">
        <f>ROUND(G48*H48,2)</f>
        <v>8200.9</v>
      </c>
      <c r="K48" s="588">
        <f>ROUND(G48*I48,2)</f>
        <v>10636.31</v>
      </c>
      <c r="L48" s="350"/>
      <c r="N48" s="351"/>
    </row>
    <row r="49" spans="2:14" s="295" customFormat="1">
      <c r="B49" s="323" t="s">
        <v>23</v>
      </c>
      <c r="C49" s="323">
        <v>96402</v>
      </c>
      <c r="D49" s="323" t="s">
        <v>547</v>
      </c>
      <c r="E49" s="481" t="s">
        <v>340</v>
      </c>
      <c r="F49" s="323" t="s">
        <v>0</v>
      </c>
      <c r="G49" s="599">
        <f>'PRINC. ISA'!AJ153</f>
        <v>2485.12</v>
      </c>
      <c r="H49" s="323">
        <v>1.94</v>
      </c>
      <c r="I49" s="588">
        <f t="shared" ref="I49:I52" si="9">ROUND(H49+(H49*$K$15),2)</f>
        <v>2.52</v>
      </c>
      <c r="J49" s="588">
        <f t="shared" ref="J49:J52" si="10">ROUND(G49*H49,2)</f>
        <v>4821.13</v>
      </c>
      <c r="K49" s="588">
        <f t="shared" ref="K49:K52" si="11">ROUND(G49*I49,2)</f>
        <v>6262.5</v>
      </c>
      <c r="L49" s="350"/>
      <c r="N49" s="351"/>
    </row>
    <row r="50" spans="2:14" s="295" customFormat="1" ht="30">
      <c r="B50" s="323" t="s">
        <v>23</v>
      </c>
      <c r="C50" s="323">
        <v>95995</v>
      </c>
      <c r="D50" s="323" t="s">
        <v>549</v>
      </c>
      <c r="E50" s="589" t="s">
        <v>342</v>
      </c>
      <c r="F50" s="323" t="s">
        <v>3</v>
      </c>
      <c r="G50" s="599">
        <f>'PRINC. ISA'!AJ162</f>
        <v>62.13</v>
      </c>
      <c r="H50" s="323">
        <v>941.96</v>
      </c>
      <c r="I50" s="588">
        <f t="shared" si="9"/>
        <v>1222.3800000000001</v>
      </c>
      <c r="J50" s="588">
        <f t="shared" si="10"/>
        <v>58523.97</v>
      </c>
      <c r="K50" s="588">
        <f t="shared" si="11"/>
        <v>75946.47</v>
      </c>
      <c r="L50" s="350"/>
      <c r="N50" s="351"/>
    </row>
    <row r="51" spans="2:14" s="295" customFormat="1" ht="45">
      <c r="B51" s="323" t="s">
        <v>23</v>
      </c>
      <c r="C51" s="323">
        <v>102332</v>
      </c>
      <c r="D51" s="323" t="s">
        <v>551</v>
      </c>
      <c r="E51" s="589" t="s">
        <v>343</v>
      </c>
      <c r="F51" s="323" t="s">
        <v>344</v>
      </c>
      <c r="G51" s="599">
        <f>'PRINC. ISA'!AJ171</f>
        <v>490.81</v>
      </c>
      <c r="H51" s="323">
        <v>1.19</v>
      </c>
      <c r="I51" s="588">
        <f t="shared" si="9"/>
        <v>1.54</v>
      </c>
      <c r="J51" s="588">
        <f t="shared" si="10"/>
        <v>584.05999999999995</v>
      </c>
      <c r="K51" s="588">
        <f t="shared" si="11"/>
        <v>755.85</v>
      </c>
      <c r="L51" s="350"/>
      <c r="N51" s="351"/>
    </row>
    <row r="52" spans="2:14" s="295" customFormat="1" ht="30">
      <c r="B52" s="323" t="s">
        <v>23</v>
      </c>
      <c r="C52" s="323">
        <v>93589</v>
      </c>
      <c r="D52" s="323" t="s">
        <v>365</v>
      </c>
      <c r="E52" s="589" t="s">
        <v>345</v>
      </c>
      <c r="F52" s="323" t="s">
        <v>346</v>
      </c>
      <c r="G52" s="599">
        <f>'PRINC. ISA'!AJ177</f>
        <v>4597.62</v>
      </c>
      <c r="H52" s="323">
        <v>1.63</v>
      </c>
      <c r="I52" s="588">
        <f t="shared" si="9"/>
        <v>2.12</v>
      </c>
      <c r="J52" s="588">
        <f t="shared" si="10"/>
        <v>7494.12</v>
      </c>
      <c r="K52" s="588">
        <f t="shared" si="11"/>
        <v>9746.9500000000007</v>
      </c>
      <c r="L52" s="350"/>
      <c r="N52" s="351"/>
    </row>
    <row r="53" spans="2:14" s="295" customFormat="1">
      <c r="B53" s="729"/>
      <c r="C53" s="728"/>
      <c r="D53" s="728"/>
      <c r="E53" s="728"/>
      <c r="F53" s="728"/>
      <c r="G53" s="728"/>
      <c r="H53" s="728"/>
      <c r="I53" s="728"/>
      <c r="J53" s="728"/>
      <c r="K53" s="730"/>
      <c r="L53" s="350"/>
      <c r="N53" s="351"/>
    </row>
    <row r="54" spans="2:14" s="295" customFormat="1">
      <c r="B54" s="401" t="s">
        <v>12</v>
      </c>
      <c r="C54" s="401" t="s">
        <v>13</v>
      </c>
      <c r="D54" s="401" t="s">
        <v>395</v>
      </c>
      <c r="E54" s="718" t="s">
        <v>377</v>
      </c>
      <c r="F54" s="719"/>
      <c r="G54" s="719"/>
      <c r="H54" s="720"/>
      <c r="I54" s="403"/>
      <c r="J54" s="354">
        <f>SUM(J55:J61)</f>
        <v>48183.69</v>
      </c>
      <c r="K54" s="354">
        <f>SUM(K55:K61)</f>
        <v>62527.35</v>
      </c>
      <c r="L54" s="350"/>
      <c r="N54" s="351"/>
    </row>
    <row r="55" spans="2:14" s="614" customFormat="1">
      <c r="B55" s="604" t="s">
        <v>178</v>
      </c>
      <c r="C55" s="604">
        <v>1</v>
      </c>
      <c r="D55" s="604" t="s">
        <v>442</v>
      </c>
      <c r="E55" s="605" t="s">
        <v>441</v>
      </c>
      <c r="F55" s="604" t="s">
        <v>2</v>
      </c>
      <c r="G55" s="606">
        <f>'PRINC. ISA'!AJ185</f>
        <v>10</v>
      </c>
      <c r="H55" s="606">
        <f>COMPOSIÇÕES!J238</f>
        <v>45.47</v>
      </c>
      <c r="I55" s="588">
        <f t="shared" ref="I55:I56" si="12">ROUND(H55+(H55*$K$15),2)</f>
        <v>59.01</v>
      </c>
      <c r="J55" s="588">
        <f t="shared" ref="J55:J56" si="13">ROUND(G55*H55,2)</f>
        <v>454.7</v>
      </c>
      <c r="K55" s="588">
        <f t="shared" ref="K55:K56" si="14">ROUND(G55*I55,2)</f>
        <v>590.1</v>
      </c>
      <c r="L55" s="613"/>
      <c r="N55" s="615"/>
    </row>
    <row r="56" spans="2:14" s="614" customFormat="1">
      <c r="B56" s="604" t="s">
        <v>178</v>
      </c>
      <c r="C56" s="604">
        <v>2</v>
      </c>
      <c r="D56" s="604" t="s">
        <v>443</v>
      </c>
      <c r="E56" s="605" t="s">
        <v>380</v>
      </c>
      <c r="F56" s="604" t="s">
        <v>2</v>
      </c>
      <c r="G56" s="606">
        <f>'PRINC. ISA'!AJ191</f>
        <v>10</v>
      </c>
      <c r="H56" s="606">
        <f>COMPOSIÇÕES!J246</f>
        <v>2126.85</v>
      </c>
      <c r="I56" s="588">
        <f t="shared" si="12"/>
        <v>2760.01</v>
      </c>
      <c r="J56" s="588">
        <f t="shared" si="13"/>
        <v>21268.5</v>
      </c>
      <c r="K56" s="588">
        <f t="shared" si="14"/>
        <v>27600.1</v>
      </c>
      <c r="L56" s="613"/>
      <c r="N56" s="615"/>
    </row>
    <row r="57" spans="2:14" s="614" customFormat="1">
      <c r="B57" s="604" t="s">
        <v>178</v>
      </c>
      <c r="C57" s="604">
        <v>6</v>
      </c>
      <c r="D57" s="604" t="s">
        <v>444</v>
      </c>
      <c r="E57" s="605" t="s">
        <v>520</v>
      </c>
      <c r="F57" s="604" t="s">
        <v>1</v>
      </c>
      <c r="G57" s="606">
        <v>280</v>
      </c>
      <c r="H57" s="617">
        <f>COMPOSIÇÕES!J259</f>
        <v>15.5</v>
      </c>
      <c r="I57" s="588">
        <f>ROUND(H57+(H57*$K$15),2)</f>
        <v>20.11</v>
      </c>
      <c r="J57" s="588">
        <f>ROUND(G57*H57,2)</f>
        <v>4340</v>
      </c>
      <c r="K57" s="588">
        <f>ROUND(G57*I57,2)</f>
        <v>5630.8</v>
      </c>
      <c r="L57" s="613"/>
      <c r="M57" s="606">
        <v>280</v>
      </c>
      <c r="N57" s="615"/>
    </row>
    <row r="58" spans="2:14" s="614" customFormat="1" ht="30">
      <c r="B58" s="604" t="s">
        <v>178</v>
      </c>
      <c r="C58" s="604">
        <v>5</v>
      </c>
      <c r="D58" s="604" t="s">
        <v>545</v>
      </c>
      <c r="E58" s="612" t="s">
        <v>496</v>
      </c>
      <c r="F58" s="604" t="s">
        <v>2</v>
      </c>
      <c r="G58" s="606">
        <v>8</v>
      </c>
      <c r="H58" s="606">
        <f>COMPOSIÇÕES!J277</f>
        <v>2510.69</v>
      </c>
      <c r="I58" s="588">
        <f>ROUND(H58+(H58*$K$15),2)</f>
        <v>3258.12</v>
      </c>
      <c r="J58" s="588">
        <f>ROUND(G58*H58,2)</f>
        <v>20085.52</v>
      </c>
      <c r="K58" s="588">
        <f>ROUND(G58*I58,2)</f>
        <v>26064.959999999999</v>
      </c>
      <c r="L58" s="613"/>
      <c r="M58" s="606">
        <v>8</v>
      </c>
      <c r="N58" s="615"/>
    </row>
    <row r="59" spans="2:14" s="614" customFormat="1" ht="30">
      <c r="B59" s="604" t="s">
        <v>178</v>
      </c>
      <c r="C59" s="604">
        <v>18</v>
      </c>
      <c r="D59" s="604" t="s">
        <v>546</v>
      </c>
      <c r="E59" s="612" t="s">
        <v>548</v>
      </c>
      <c r="F59" s="604" t="s">
        <v>2</v>
      </c>
      <c r="G59" s="606">
        <v>8</v>
      </c>
      <c r="H59" s="606">
        <f>COMPOSIÇÕES!J265</f>
        <v>99.32</v>
      </c>
      <c r="I59" s="606">
        <f t="shared" ref="I59:I61" si="15">ROUND(H59+(H59*$K$15),2)</f>
        <v>128.88999999999999</v>
      </c>
      <c r="J59" s="606">
        <f t="shared" ref="J59:J61" si="16">ROUND(G59*H59,2)</f>
        <v>794.56</v>
      </c>
      <c r="K59" s="606">
        <f t="shared" ref="K59:K61" si="17">ROUND(G59*I59,2)</f>
        <v>1031.1199999999999</v>
      </c>
      <c r="L59" s="613"/>
      <c r="M59" s="606">
        <v>8</v>
      </c>
      <c r="N59" s="615"/>
    </row>
    <row r="60" spans="2:14" s="614" customFormat="1" ht="30">
      <c r="B60" s="604" t="s">
        <v>23</v>
      </c>
      <c r="C60" s="604">
        <v>97667</v>
      </c>
      <c r="D60" s="604" t="s">
        <v>553</v>
      </c>
      <c r="E60" s="612" t="s">
        <v>550</v>
      </c>
      <c r="F60" s="604" t="s">
        <v>1</v>
      </c>
      <c r="G60" s="606">
        <v>200</v>
      </c>
      <c r="H60" s="606">
        <v>6.07</v>
      </c>
      <c r="I60" s="606">
        <f t="shared" si="15"/>
        <v>7.88</v>
      </c>
      <c r="J60" s="606">
        <f t="shared" si="16"/>
        <v>1214</v>
      </c>
      <c r="K60" s="606">
        <f t="shared" si="17"/>
        <v>1576</v>
      </c>
      <c r="L60" s="613"/>
      <c r="M60" s="606">
        <v>200</v>
      </c>
      <c r="N60" s="615"/>
    </row>
    <row r="61" spans="2:14" s="614" customFormat="1" ht="30">
      <c r="B61" s="604" t="s">
        <v>23</v>
      </c>
      <c r="C61" s="604">
        <v>101632</v>
      </c>
      <c r="D61" s="604" t="s">
        <v>606</v>
      </c>
      <c r="E61" s="612" t="s">
        <v>683</v>
      </c>
      <c r="F61" s="604" t="s">
        <v>2</v>
      </c>
      <c r="G61" s="606">
        <v>1</v>
      </c>
      <c r="H61" s="606">
        <v>26.41</v>
      </c>
      <c r="I61" s="606">
        <f t="shared" si="15"/>
        <v>34.270000000000003</v>
      </c>
      <c r="J61" s="606">
        <f t="shared" si="16"/>
        <v>26.41</v>
      </c>
      <c r="K61" s="606">
        <f t="shared" si="17"/>
        <v>34.270000000000003</v>
      </c>
      <c r="L61" s="613"/>
      <c r="M61" s="606">
        <v>1</v>
      </c>
      <c r="N61" s="615"/>
    </row>
    <row r="62" spans="2:14" s="295" customFormat="1">
      <c r="B62" s="729"/>
      <c r="C62" s="728"/>
      <c r="D62" s="728"/>
      <c r="E62" s="728"/>
      <c r="F62" s="728"/>
      <c r="G62" s="728"/>
      <c r="H62" s="728"/>
      <c r="I62" s="728"/>
      <c r="J62" s="728"/>
      <c r="K62" s="730"/>
      <c r="L62" s="350"/>
      <c r="N62" s="351"/>
    </row>
    <row r="63" spans="2:14" s="295" customFormat="1">
      <c r="B63" s="401" t="s">
        <v>12</v>
      </c>
      <c r="C63" s="401" t="s">
        <v>13</v>
      </c>
      <c r="D63" s="401" t="s">
        <v>396</v>
      </c>
      <c r="E63" s="718" t="s">
        <v>378</v>
      </c>
      <c r="F63" s="719"/>
      <c r="G63" s="719"/>
      <c r="H63" s="720"/>
      <c r="I63" s="403"/>
      <c r="J63" s="354">
        <f>SUM(J64:J69)</f>
        <v>24642.36</v>
      </c>
      <c r="K63" s="354">
        <f>SUM(K64:K69)</f>
        <v>31978.41</v>
      </c>
      <c r="L63" s="350"/>
      <c r="N63" s="351"/>
    </row>
    <row r="64" spans="2:14" s="295" customFormat="1" ht="45">
      <c r="B64" s="323" t="s">
        <v>23</v>
      </c>
      <c r="C64" s="323">
        <v>94273</v>
      </c>
      <c r="D64" s="323" t="s">
        <v>397</v>
      </c>
      <c r="E64" s="587" t="s">
        <v>348</v>
      </c>
      <c r="F64" s="323" t="s">
        <v>1</v>
      </c>
      <c r="G64" s="588">
        <f>'PRINC. ISA'!AJ199</f>
        <v>14</v>
      </c>
      <c r="H64" s="588">
        <v>34.69</v>
      </c>
      <c r="I64" s="588">
        <f>ROUND(H64+(H64*$K$15),2)</f>
        <v>45.02</v>
      </c>
      <c r="J64" s="588">
        <f>ROUND(G64*H64,2)</f>
        <v>485.66</v>
      </c>
      <c r="K64" s="588">
        <f>ROUND(G64*I64,2)</f>
        <v>630.28</v>
      </c>
      <c r="L64" s="350"/>
      <c r="N64" s="351"/>
    </row>
    <row r="65" spans="2:14" s="295" customFormat="1">
      <c r="B65" s="323" t="s">
        <v>455</v>
      </c>
      <c r="C65" s="323">
        <v>9</v>
      </c>
      <c r="D65" s="323" t="s">
        <v>398</v>
      </c>
      <c r="E65" s="587" t="s">
        <v>552</v>
      </c>
      <c r="F65" s="323" t="s">
        <v>3</v>
      </c>
      <c r="G65" s="588">
        <v>2.14</v>
      </c>
      <c r="H65" s="588">
        <f>COMPOSIÇÕES!J311</f>
        <v>31.23</v>
      </c>
      <c r="I65" s="588">
        <f>ROUND(H65+(H65*$K$15),2)</f>
        <v>40.53</v>
      </c>
      <c r="J65" s="588">
        <f t="shared" ref="J65:J66" si="18">ROUND(G65*H65,2)</f>
        <v>66.83</v>
      </c>
      <c r="K65" s="588">
        <f t="shared" ref="K65:K66" si="19">ROUND(G65*I65,2)</f>
        <v>86.73</v>
      </c>
      <c r="L65" s="350"/>
      <c r="N65" s="351"/>
    </row>
    <row r="66" spans="2:14" s="295" customFormat="1" ht="30">
      <c r="B66" s="323" t="s">
        <v>23</v>
      </c>
      <c r="C66" s="323">
        <v>92396</v>
      </c>
      <c r="D66" s="323" t="s">
        <v>399</v>
      </c>
      <c r="E66" s="587" t="s">
        <v>379</v>
      </c>
      <c r="F66" s="323" t="s">
        <v>0</v>
      </c>
      <c r="G66" s="588">
        <f>'PRINC. ISA'!AJ205</f>
        <v>10.69</v>
      </c>
      <c r="H66" s="588">
        <v>47.34</v>
      </c>
      <c r="I66" s="588">
        <f t="shared" ref="I66:I68" si="20">ROUND(H66+(H66*$K$15),2)</f>
        <v>61.43</v>
      </c>
      <c r="J66" s="588">
        <f t="shared" si="18"/>
        <v>506.06</v>
      </c>
      <c r="K66" s="588">
        <f t="shared" si="19"/>
        <v>656.69</v>
      </c>
      <c r="L66" s="350"/>
      <c r="N66" s="351"/>
    </row>
    <row r="67" spans="2:14" s="295" customFormat="1">
      <c r="B67" s="323" t="s">
        <v>23</v>
      </c>
      <c r="C67" s="323">
        <v>83693</v>
      </c>
      <c r="D67" s="323" t="s">
        <v>400</v>
      </c>
      <c r="E67" s="590" t="s">
        <v>355</v>
      </c>
      <c r="F67" s="323" t="s">
        <v>0</v>
      </c>
      <c r="G67" s="588">
        <f>'PRINC. ISA'!AJ213</f>
        <v>3.5</v>
      </c>
      <c r="H67" s="588">
        <v>3.16</v>
      </c>
      <c r="I67" s="588">
        <f t="shared" si="20"/>
        <v>4.0999999999999996</v>
      </c>
      <c r="J67" s="588">
        <f t="shared" ref="J67:J68" si="21">ROUND(G67*H67,2)</f>
        <v>11.06</v>
      </c>
      <c r="K67" s="588">
        <f t="shared" ref="K67:K68" si="22">ROUND(G67*I67,2)</f>
        <v>14.35</v>
      </c>
      <c r="L67" s="350"/>
      <c r="N67" s="351"/>
    </row>
    <row r="68" spans="2:14" s="295" customFormat="1">
      <c r="B68" s="604" t="s">
        <v>455</v>
      </c>
      <c r="C68" s="604">
        <v>7</v>
      </c>
      <c r="D68" s="323" t="s">
        <v>401</v>
      </c>
      <c r="E68" s="612" t="s">
        <v>543</v>
      </c>
      <c r="F68" s="604" t="s">
        <v>2</v>
      </c>
      <c r="G68" s="606">
        <v>1</v>
      </c>
      <c r="H68" s="606">
        <f>COMPOSIÇÕES!J320</f>
        <v>852.59</v>
      </c>
      <c r="I68" s="588">
        <f t="shared" si="20"/>
        <v>1106.4100000000001</v>
      </c>
      <c r="J68" s="588">
        <f t="shared" si="21"/>
        <v>852.59</v>
      </c>
      <c r="K68" s="588">
        <f t="shared" si="22"/>
        <v>1106.4100000000001</v>
      </c>
      <c r="L68" s="350"/>
      <c r="N68" s="351"/>
    </row>
    <row r="69" spans="2:14" s="295" customFormat="1" ht="30">
      <c r="B69" s="604" t="s">
        <v>455</v>
      </c>
      <c r="C69" s="604">
        <v>8</v>
      </c>
      <c r="D69" s="323" t="s">
        <v>402</v>
      </c>
      <c r="E69" s="612" t="s">
        <v>544</v>
      </c>
      <c r="F69" s="604" t="s">
        <v>2</v>
      </c>
      <c r="G69" s="606">
        <v>1</v>
      </c>
      <c r="H69" s="606">
        <f>COMPOSIÇÕES!J327</f>
        <v>22720.16</v>
      </c>
      <c r="I69" s="588">
        <f>ROUND(H69+(H69*$K$15),2)</f>
        <v>29483.95</v>
      </c>
      <c r="J69" s="588">
        <f>ROUND(G69*H69,2)</f>
        <v>22720.16</v>
      </c>
      <c r="K69" s="588">
        <f>ROUND(G69*I69,2)</f>
        <v>29483.95</v>
      </c>
      <c r="L69" s="350"/>
      <c r="N69" s="351"/>
    </row>
    <row r="70" spans="2:14">
      <c r="B70" s="729"/>
      <c r="C70" s="728"/>
      <c r="D70" s="728"/>
      <c r="E70" s="728"/>
      <c r="F70" s="728"/>
      <c r="G70" s="728"/>
      <c r="H70" s="728"/>
      <c r="I70" s="728"/>
      <c r="J70" s="728"/>
      <c r="K70" s="730"/>
    </row>
    <row r="71" spans="2:14">
      <c r="B71" s="339" t="s">
        <v>12</v>
      </c>
      <c r="C71" s="339" t="s">
        <v>13</v>
      </c>
      <c r="D71" s="339" t="s">
        <v>613</v>
      </c>
      <c r="E71" s="718" t="s">
        <v>296</v>
      </c>
      <c r="F71" s="719"/>
      <c r="G71" s="719"/>
      <c r="H71" s="720"/>
      <c r="I71" s="337"/>
      <c r="J71" s="354">
        <f>SUM(J72:J82)</f>
        <v>31149.16</v>
      </c>
      <c r="K71" s="354">
        <f>SUM(K72:K82)</f>
        <v>40422.14</v>
      </c>
    </row>
    <row r="72" spans="2:14" s="295" customFormat="1" ht="30">
      <c r="B72" s="323" t="s">
        <v>23</v>
      </c>
      <c r="C72" s="323">
        <v>72947</v>
      </c>
      <c r="D72" s="323" t="s">
        <v>614</v>
      </c>
      <c r="E72" s="587" t="s">
        <v>350</v>
      </c>
      <c r="F72" s="323" t="s">
        <v>0</v>
      </c>
      <c r="G72" s="588">
        <f>'PRINC. ISA'!AJ229</f>
        <v>82.08</v>
      </c>
      <c r="H72" s="588">
        <v>16.420000000000002</v>
      </c>
      <c r="I72" s="588">
        <f t="shared" ref="I72:I82" si="23">ROUND(H72+(H72*$K$15),2)</f>
        <v>21.31</v>
      </c>
      <c r="J72" s="588">
        <f t="shared" ref="J72:J82" si="24">ROUND(G72*H72,2)</f>
        <v>1347.75</v>
      </c>
      <c r="K72" s="588">
        <f t="shared" ref="K72:K82" si="25">ROUND(G72*I72,2)</f>
        <v>1749.12</v>
      </c>
      <c r="L72" s="350"/>
      <c r="N72" s="351"/>
    </row>
    <row r="73" spans="2:14" s="295" customFormat="1" ht="30">
      <c r="B73" s="323" t="s">
        <v>94</v>
      </c>
      <c r="C73" s="323">
        <v>5213440</v>
      </c>
      <c r="D73" s="323" t="s">
        <v>615</v>
      </c>
      <c r="E73" s="587" t="s">
        <v>586</v>
      </c>
      <c r="F73" s="323" t="s">
        <v>2</v>
      </c>
      <c r="G73" s="588">
        <f>'PRINC. ISA'!AJ233</f>
        <v>5</v>
      </c>
      <c r="H73" s="588">
        <v>144.94999999999999</v>
      </c>
      <c r="I73" s="588">
        <f t="shared" si="23"/>
        <v>188.1</v>
      </c>
      <c r="J73" s="588">
        <f t="shared" si="24"/>
        <v>724.75</v>
      </c>
      <c r="K73" s="588">
        <f t="shared" si="25"/>
        <v>940.5</v>
      </c>
      <c r="L73" s="350"/>
      <c r="N73" s="351"/>
    </row>
    <row r="74" spans="2:14" s="295" customFormat="1" ht="30">
      <c r="B74" s="323" t="s">
        <v>94</v>
      </c>
      <c r="C74" s="323">
        <v>5213444</v>
      </c>
      <c r="D74" s="323" t="s">
        <v>616</v>
      </c>
      <c r="E74" s="587" t="s">
        <v>585</v>
      </c>
      <c r="F74" s="323" t="s">
        <v>2</v>
      </c>
      <c r="G74" s="588">
        <f>'PRINC. ISA'!AJ237</f>
        <v>1</v>
      </c>
      <c r="H74" s="588">
        <v>150.44</v>
      </c>
      <c r="I74" s="588">
        <f t="shared" si="23"/>
        <v>195.23</v>
      </c>
      <c r="J74" s="588">
        <f t="shared" si="24"/>
        <v>150.44</v>
      </c>
      <c r="K74" s="588">
        <f t="shared" si="25"/>
        <v>195.23</v>
      </c>
      <c r="L74" s="350"/>
      <c r="N74" s="351"/>
    </row>
    <row r="75" spans="2:14" s="295" customFormat="1" ht="30">
      <c r="B75" s="323" t="s">
        <v>94</v>
      </c>
      <c r="C75" s="323">
        <v>5213464</v>
      </c>
      <c r="D75" s="323" t="s">
        <v>617</v>
      </c>
      <c r="E75" s="587" t="s">
        <v>603</v>
      </c>
      <c r="F75" s="323" t="s">
        <v>2</v>
      </c>
      <c r="G75" s="588">
        <f>'PRINC. ISA'!AJ243</f>
        <v>7</v>
      </c>
      <c r="H75" s="588">
        <v>174.74</v>
      </c>
      <c r="I75" s="588">
        <f t="shared" si="23"/>
        <v>226.76</v>
      </c>
      <c r="J75" s="588">
        <f t="shared" si="24"/>
        <v>1223.18</v>
      </c>
      <c r="K75" s="588">
        <f t="shared" si="25"/>
        <v>1587.32</v>
      </c>
      <c r="L75" s="350"/>
      <c r="N75" s="351"/>
    </row>
    <row r="76" spans="2:14" s="295" customFormat="1" ht="30">
      <c r="B76" s="323" t="s">
        <v>94</v>
      </c>
      <c r="C76" s="323">
        <v>5213863</v>
      </c>
      <c r="D76" s="323" t="s">
        <v>618</v>
      </c>
      <c r="E76" s="587" t="s">
        <v>353</v>
      </c>
      <c r="F76" s="323" t="s">
        <v>2</v>
      </c>
      <c r="G76" s="588">
        <f>'PRINC. ISA'!AJ249</f>
        <v>13</v>
      </c>
      <c r="H76" s="588">
        <v>259.52</v>
      </c>
      <c r="I76" s="588">
        <f t="shared" si="23"/>
        <v>336.78</v>
      </c>
      <c r="J76" s="588">
        <f t="shared" si="24"/>
        <v>3373.76</v>
      </c>
      <c r="K76" s="588">
        <f t="shared" si="25"/>
        <v>4378.1400000000003</v>
      </c>
      <c r="L76" s="350"/>
      <c r="N76" s="351"/>
    </row>
    <row r="77" spans="2:14" s="295" customFormat="1" ht="30">
      <c r="B77" s="323" t="s">
        <v>94</v>
      </c>
      <c r="C77" s="323">
        <v>5214002</v>
      </c>
      <c r="D77" s="323" t="s">
        <v>619</v>
      </c>
      <c r="E77" s="587" t="s">
        <v>351</v>
      </c>
      <c r="F77" s="323" t="s">
        <v>0</v>
      </c>
      <c r="G77" s="588">
        <f>'PRINC. ISA'!AJ270</f>
        <v>78.05</v>
      </c>
      <c r="H77" s="588">
        <v>22.11</v>
      </c>
      <c r="I77" s="588">
        <f t="shared" si="23"/>
        <v>28.69</v>
      </c>
      <c r="J77" s="588">
        <f t="shared" si="24"/>
        <v>1725.69</v>
      </c>
      <c r="K77" s="588">
        <f t="shared" si="25"/>
        <v>2239.25</v>
      </c>
      <c r="L77" s="350"/>
      <c r="N77" s="351"/>
    </row>
    <row r="78" spans="2:14" s="295" customFormat="1" ht="30">
      <c r="B78" s="323" t="s">
        <v>23</v>
      </c>
      <c r="C78" s="323">
        <v>94990</v>
      </c>
      <c r="D78" s="323" t="s">
        <v>620</v>
      </c>
      <c r="E78" s="587" t="s">
        <v>354</v>
      </c>
      <c r="F78" s="323" t="s">
        <v>3</v>
      </c>
      <c r="G78" s="588">
        <f>'PRINC. ISA'!AJ280</f>
        <v>32.97</v>
      </c>
      <c r="H78" s="588">
        <v>565.41</v>
      </c>
      <c r="I78" s="588">
        <f t="shared" si="23"/>
        <v>733.73</v>
      </c>
      <c r="J78" s="588">
        <f t="shared" si="24"/>
        <v>18641.57</v>
      </c>
      <c r="K78" s="588">
        <f t="shared" si="25"/>
        <v>24191.08</v>
      </c>
      <c r="L78" s="350"/>
      <c r="N78" s="351"/>
    </row>
    <row r="79" spans="2:14" s="295" customFormat="1" ht="30">
      <c r="B79" s="323" t="s">
        <v>23</v>
      </c>
      <c r="C79" s="323">
        <v>94990</v>
      </c>
      <c r="D79" s="323" t="s">
        <v>621</v>
      </c>
      <c r="E79" s="589" t="s">
        <v>677</v>
      </c>
      <c r="F79" s="323" t="s">
        <v>3</v>
      </c>
      <c r="G79" s="588">
        <f>'PRINC. ISA'!AJ287</f>
        <v>3.3</v>
      </c>
      <c r="H79" s="588">
        <v>565.41</v>
      </c>
      <c r="I79" s="588">
        <f t="shared" si="23"/>
        <v>733.73</v>
      </c>
      <c r="J79" s="588">
        <f t="shared" si="24"/>
        <v>1865.85</v>
      </c>
      <c r="K79" s="588">
        <f t="shared" si="25"/>
        <v>2421.31</v>
      </c>
      <c r="L79" s="350"/>
      <c r="N79" s="351"/>
    </row>
    <row r="80" spans="2:14" s="295" customFormat="1">
      <c r="B80" s="323" t="s">
        <v>178</v>
      </c>
      <c r="C80" s="323">
        <v>3</v>
      </c>
      <c r="D80" s="323" t="s">
        <v>622</v>
      </c>
      <c r="E80" s="590" t="s">
        <v>375</v>
      </c>
      <c r="F80" s="323" t="s">
        <v>0</v>
      </c>
      <c r="G80" s="588">
        <f>'PRINC. ISA'!AJ294</f>
        <v>10.53</v>
      </c>
      <c r="H80" s="588">
        <f>COMPOSIÇÕES!J364</f>
        <v>85.58</v>
      </c>
      <c r="I80" s="588">
        <f t="shared" si="23"/>
        <v>111.06</v>
      </c>
      <c r="J80" s="588">
        <f t="shared" si="24"/>
        <v>901.16</v>
      </c>
      <c r="K80" s="588">
        <f t="shared" si="25"/>
        <v>1169.46</v>
      </c>
      <c r="L80" s="350"/>
      <c r="N80" s="351"/>
    </row>
    <row r="81" spans="2:14" s="295" customFormat="1">
      <c r="B81" s="323" t="s">
        <v>23</v>
      </c>
      <c r="C81" s="323" t="s">
        <v>373</v>
      </c>
      <c r="D81" s="323" t="s">
        <v>623</v>
      </c>
      <c r="E81" s="587" t="s">
        <v>374</v>
      </c>
      <c r="F81" s="323" t="s">
        <v>0</v>
      </c>
      <c r="G81" s="588">
        <f>'PRINC. ISA'!AJ300</f>
        <v>55.08</v>
      </c>
      <c r="H81" s="588">
        <v>12.29</v>
      </c>
      <c r="I81" s="588">
        <f>ROUND(H81+(H81*$K$15),2)</f>
        <v>15.95</v>
      </c>
      <c r="J81" s="588">
        <f t="shared" ref="J81" si="26">ROUND(G81*H81,2)</f>
        <v>676.93</v>
      </c>
      <c r="K81" s="588">
        <f t="shared" ref="K81" si="27">ROUND(G81*I81,2)</f>
        <v>878.53</v>
      </c>
      <c r="L81" s="350"/>
      <c r="N81" s="351"/>
    </row>
    <row r="82" spans="2:14" s="295" customFormat="1">
      <c r="B82" s="323" t="s">
        <v>23</v>
      </c>
      <c r="C82" s="323">
        <v>83693</v>
      </c>
      <c r="D82" s="323" t="s">
        <v>624</v>
      </c>
      <c r="E82" s="590" t="s">
        <v>355</v>
      </c>
      <c r="F82" s="323" t="s">
        <v>0</v>
      </c>
      <c r="G82" s="588">
        <f>'PRINC. ISA'!AJ308</f>
        <v>163.95</v>
      </c>
      <c r="H82" s="588">
        <v>3.16</v>
      </c>
      <c r="I82" s="588">
        <f t="shared" si="23"/>
        <v>4.0999999999999996</v>
      </c>
      <c r="J82" s="588">
        <f t="shared" si="24"/>
        <v>518.08000000000004</v>
      </c>
      <c r="K82" s="588">
        <f t="shared" si="25"/>
        <v>672.2</v>
      </c>
      <c r="L82" s="350"/>
      <c r="N82" s="351"/>
    </row>
    <row r="83" spans="2:14">
      <c r="B83" s="732"/>
      <c r="C83" s="731"/>
      <c r="D83" s="731"/>
      <c r="E83" s="731"/>
      <c r="F83" s="731"/>
      <c r="G83" s="731"/>
      <c r="H83" s="731"/>
      <c r="I83" s="731"/>
      <c r="J83" s="731"/>
      <c r="K83" s="733"/>
    </row>
    <row r="84" spans="2:14" ht="20.25" customHeight="1">
      <c r="B84" s="723" t="s">
        <v>602</v>
      </c>
      <c r="C84" s="724"/>
      <c r="D84" s="724"/>
      <c r="E84" s="724"/>
      <c r="F84" s="724"/>
      <c r="G84" s="724"/>
      <c r="H84" s="724"/>
      <c r="I84" s="725"/>
      <c r="J84" s="360">
        <f>J71+J45+J37+J30+J24+J54+J63</f>
        <v>280430.45</v>
      </c>
      <c r="K84" s="360">
        <f>K71+K45+K37+K30+K24+K54+K63+K21</f>
        <v>371418.98</v>
      </c>
      <c r="M84" s="109">
        <f>(K66/K84)*100</f>
        <v>0.17680571951384899</v>
      </c>
    </row>
    <row r="86" spans="2:14" ht="21" customHeight="1">
      <c r="B86" s="726" t="s">
        <v>371</v>
      </c>
      <c r="C86" s="726"/>
      <c r="D86" s="726"/>
      <c r="E86" s="726"/>
      <c r="F86" s="726"/>
      <c r="G86" s="726"/>
      <c r="H86" s="726"/>
      <c r="I86" s="726"/>
      <c r="J86" s="726"/>
      <c r="K86" s="726"/>
    </row>
    <row r="87" spans="2:14">
      <c r="B87" s="401" t="s">
        <v>12</v>
      </c>
      <c r="C87" s="401" t="s">
        <v>13</v>
      </c>
      <c r="D87" s="401" t="s">
        <v>21</v>
      </c>
      <c r="E87" s="727" t="s">
        <v>22</v>
      </c>
      <c r="F87" s="727"/>
      <c r="G87" s="727"/>
      <c r="H87" s="727"/>
      <c r="I87" s="402"/>
      <c r="J87" s="353">
        <f>SUM(J88:J89)</f>
        <v>228.95</v>
      </c>
      <c r="K87" s="353">
        <f>SUM(K88:K89)</f>
        <v>296.20999999999998</v>
      </c>
    </row>
    <row r="88" spans="2:14" s="295" customFormat="1" ht="30">
      <c r="B88" s="323" t="s">
        <v>455</v>
      </c>
      <c r="C88" s="323">
        <v>14</v>
      </c>
      <c r="D88" s="323" t="s">
        <v>25</v>
      </c>
      <c r="E88" s="587" t="s">
        <v>366</v>
      </c>
      <c r="F88" s="323" t="s">
        <v>0</v>
      </c>
      <c r="G88" s="588">
        <f>SON.LIM!AJ22</f>
        <v>618</v>
      </c>
      <c r="H88" s="588">
        <f>COMPOSIÇÕES!J45</f>
        <v>0.24</v>
      </c>
      <c r="I88" s="588">
        <f>ROUND(H88+(H88*$K$15),2)</f>
        <v>0.31</v>
      </c>
      <c r="J88" s="588">
        <f t="shared" ref="J88:J89" si="28">ROUND(G88*H88,2)</f>
        <v>148.32</v>
      </c>
      <c r="K88" s="588">
        <f t="shared" ref="K88:K89" si="29">ROUND(G88*I88,2)</f>
        <v>191.58</v>
      </c>
      <c r="L88" s="350"/>
      <c r="N88" s="351"/>
    </row>
    <row r="89" spans="2:14" s="295" customFormat="1">
      <c r="B89" s="323" t="s">
        <v>455</v>
      </c>
      <c r="C89" s="323">
        <v>15</v>
      </c>
      <c r="D89" s="323" t="s">
        <v>27</v>
      </c>
      <c r="E89" s="587" t="s">
        <v>352</v>
      </c>
      <c r="F89" s="323" t="s">
        <v>2</v>
      </c>
      <c r="G89" s="588">
        <v>1</v>
      </c>
      <c r="H89" s="588">
        <f>COMPOSIÇÕES!J68</f>
        <v>80.63</v>
      </c>
      <c r="I89" s="588">
        <f t="shared" ref="I89" si="30">ROUND(H89+(H89*$K$15),2)</f>
        <v>104.63</v>
      </c>
      <c r="J89" s="588">
        <f t="shared" si="28"/>
        <v>80.63</v>
      </c>
      <c r="K89" s="588">
        <f t="shared" si="29"/>
        <v>104.63</v>
      </c>
      <c r="L89" s="350"/>
      <c r="N89" s="351"/>
    </row>
    <row r="90" spans="2:14" s="295" customFormat="1">
      <c r="B90" s="731"/>
      <c r="C90" s="731"/>
      <c r="D90" s="731"/>
      <c r="E90" s="731"/>
      <c r="F90" s="731"/>
      <c r="G90" s="731"/>
      <c r="H90" s="731"/>
      <c r="I90" s="731"/>
      <c r="J90" s="731"/>
      <c r="K90" s="731"/>
      <c r="L90" s="350"/>
      <c r="N90" s="351"/>
    </row>
    <row r="91" spans="2:14">
      <c r="B91" s="401" t="s">
        <v>12</v>
      </c>
      <c r="C91" s="401" t="s">
        <v>13</v>
      </c>
      <c r="D91" s="401" t="s">
        <v>32</v>
      </c>
      <c r="E91" s="727" t="s">
        <v>294</v>
      </c>
      <c r="F91" s="727"/>
      <c r="G91" s="727"/>
      <c r="H91" s="727"/>
      <c r="I91" s="402"/>
      <c r="J91" s="353">
        <f>SUM(J92:J95)</f>
        <v>4197.2700000000004</v>
      </c>
      <c r="K91" s="400">
        <f>SUM(K92:K95)</f>
        <v>5447.8</v>
      </c>
    </row>
    <row r="92" spans="2:14" s="295" customFormat="1" ht="30">
      <c r="B92" s="591" t="s">
        <v>23</v>
      </c>
      <c r="C92" s="592">
        <v>100576</v>
      </c>
      <c r="D92" s="591" t="s">
        <v>35</v>
      </c>
      <c r="E92" s="593" t="s">
        <v>356</v>
      </c>
      <c r="F92" s="591" t="s">
        <v>0</v>
      </c>
      <c r="G92" s="594">
        <f>SON.LIM!AJ34</f>
        <v>618</v>
      </c>
      <c r="H92" s="594">
        <v>1.42</v>
      </c>
      <c r="I92" s="588">
        <f>ROUND(H92+(H92*$K$15),2)</f>
        <v>1.84</v>
      </c>
      <c r="J92" s="588">
        <f>ROUND(G92*H92,2)</f>
        <v>877.56</v>
      </c>
      <c r="K92" s="588">
        <f>ROUND(G92*I92,2)</f>
        <v>1137.1199999999999</v>
      </c>
      <c r="L92" s="350"/>
      <c r="N92" s="351"/>
    </row>
    <row r="93" spans="2:14" s="295" customFormat="1" ht="30">
      <c r="B93" s="595" t="s">
        <v>23</v>
      </c>
      <c r="C93" s="596">
        <v>17</v>
      </c>
      <c r="D93" s="591" t="s">
        <v>37</v>
      </c>
      <c r="E93" s="597" t="s">
        <v>314</v>
      </c>
      <c r="F93" s="595" t="s">
        <v>3</v>
      </c>
      <c r="G93" s="598">
        <f>SON.LIM!AJ40</f>
        <v>330.32</v>
      </c>
      <c r="H93" s="598">
        <f>COMPOSIÇÕES!J94</f>
        <v>1.45</v>
      </c>
      <c r="I93" s="588">
        <f t="shared" ref="I93:I95" si="31">ROUND(H93+(H93*$K$15),2)</f>
        <v>1.88</v>
      </c>
      <c r="J93" s="588">
        <f t="shared" ref="J93:J95" si="32">ROUND(G93*H93,2)</f>
        <v>478.96</v>
      </c>
      <c r="K93" s="588">
        <f t="shared" ref="K93:K95" si="33">ROUND(G93*I93,2)</f>
        <v>621</v>
      </c>
      <c r="L93" s="350"/>
      <c r="N93" s="351"/>
    </row>
    <row r="94" spans="2:14" s="295" customFormat="1" ht="45">
      <c r="B94" s="323" t="s">
        <v>23</v>
      </c>
      <c r="C94" s="323">
        <v>100982</v>
      </c>
      <c r="D94" s="591" t="s">
        <v>38</v>
      </c>
      <c r="E94" s="587" t="s">
        <v>685</v>
      </c>
      <c r="F94" s="323" t="s">
        <v>3</v>
      </c>
      <c r="G94" s="588">
        <f>SON.LIM!AJ46</f>
        <v>330.32</v>
      </c>
      <c r="H94" s="588">
        <v>5.34</v>
      </c>
      <c r="I94" s="588">
        <f t="shared" si="31"/>
        <v>6.93</v>
      </c>
      <c r="J94" s="588">
        <f t="shared" si="32"/>
        <v>1763.91</v>
      </c>
      <c r="K94" s="588">
        <f t="shared" si="33"/>
        <v>2289.12</v>
      </c>
      <c r="L94" s="350"/>
      <c r="N94" s="351"/>
    </row>
    <row r="95" spans="2:14" s="295" customFormat="1" ht="30">
      <c r="B95" s="323" t="s">
        <v>23</v>
      </c>
      <c r="C95" s="323">
        <v>93589</v>
      </c>
      <c r="D95" s="591" t="s">
        <v>40</v>
      </c>
      <c r="E95" s="587" t="s">
        <v>686</v>
      </c>
      <c r="F95" s="323" t="s">
        <v>346</v>
      </c>
      <c r="G95" s="588">
        <f>SON.LIM!AJ52</f>
        <v>660.64</v>
      </c>
      <c r="H95" s="588">
        <v>1.63</v>
      </c>
      <c r="I95" s="588">
        <f t="shared" si="31"/>
        <v>2.12</v>
      </c>
      <c r="J95" s="588">
        <f t="shared" si="32"/>
        <v>1076.8399999999999</v>
      </c>
      <c r="K95" s="588">
        <f t="shared" si="33"/>
        <v>1400.56</v>
      </c>
      <c r="L95" s="350"/>
      <c r="N95" s="351"/>
    </row>
    <row r="96" spans="2:14" s="295" customFormat="1">
      <c r="B96" s="731"/>
      <c r="C96" s="731"/>
      <c r="D96" s="731"/>
      <c r="E96" s="731"/>
      <c r="F96" s="731"/>
      <c r="G96" s="731"/>
      <c r="H96" s="731"/>
      <c r="I96" s="731"/>
      <c r="J96" s="731"/>
      <c r="K96" s="731"/>
      <c r="L96" s="350"/>
      <c r="N96" s="351"/>
    </row>
    <row r="97" spans="2:14">
      <c r="B97" s="401" t="s">
        <v>12</v>
      </c>
      <c r="C97" s="401" t="s">
        <v>13</v>
      </c>
      <c r="D97" s="401" t="s">
        <v>43</v>
      </c>
      <c r="E97" s="718" t="s">
        <v>370</v>
      </c>
      <c r="F97" s="719"/>
      <c r="G97" s="719"/>
      <c r="H97" s="720"/>
      <c r="I97" s="403"/>
      <c r="J97" s="354">
        <f>SUM(J98:J104)</f>
        <v>56851.44</v>
      </c>
      <c r="K97" s="354">
        <f>SUM(K98:K104)</f>
        <v>73785.19</v>
      </c>
    </row>
    <row r="98" spans="2:14" s="295" customFormat="1" ht="45">
      <c r="B98" s="323" t="s">
        <v>23</v>
      </c>
      <c r="C98" s="323">
        <v>94267</v>
      </c>
      <c r="D98" s="323" t="s">
        <v>45</v>
      </c>
      <c r="E98" s="587" t="s">
        <v>665</v>
      </c>
      <c r="F98" s="323" t="s">
        <v>1</v>
      </c>
      <c r="G98" s="588">
        <f>SON.LIM!AJ64</f>
        <v>206</v>
      </c>
      <c r="H98" s="588">
        <f>H46</f>
        <v>34.69</v>
      </c>
      <c r="I98" s="588">
        <f>ROUND(H98+(H98*$K$15),2)</f>
        <v>45.02</v>
      </c>
      <c r="J98" s="588">
        <f>ROUND(G98*H98,2)</f>
        <v>7146.14</v>
      </c>
      <c r="K98" s="588">
        <f>ROUND(G98*I98,2)</f>
        <v>9274.1200000000008</v>
      </c>
      <c r="L98" s="350"/>
      <c r="N98" s="351"/>
    </row>
    <row r="99" spans="2:14" s="295" customFormat="1" ht="60">
      <c r="B99" s="323" t="s">
        <v>23</v>
      </c>
      <c r="C99" s="323">
        <v>96392</v>
      </c>
      <c r="D99" s="323" t="s">
        <v>47</v>
      </c>
      <c r="E99" s="587" t="s">
        <v>349</v>
      </c>
      <c r="F99" s="323" t="s">
        <v>3</v>
      </c>
      <c r="G99" s="588">
        <f>SON.LIM!AJ69</f>
        <v>127.72</v>
      </c>
      <c r="H99" s="588">
        <f>H47</f>
        <v>110.12</v>
      </c>
      <c r="I99" s="588">
        <f>ROUND(H99+(H99*$K$15),2)</f>
        <v>142.9</v>
      </c>
      <c r="J99" s="588">
        <f>ROUND(G99*H99,2)</f>
        <v>14064.53</v>
      </c>
      <c r="K99" s="588">
        <f>ROUND(G99*I99,2)</f>
        <v>18251.189999999999</v>
      </c>
      <c r="L99" s="350"/>
      <c r="N99" s="351"/>
    </row>
    <row r="100" spans="2:14" s="295" customFormat="1">
      <c r="B100" s="323" t="s">
        <v>23</v>
      </c>
      <c r="C100" s="323">
        <v>96401</v>
      </c>
      <c r="D100" s="323" t="s">
        <v>48</v>
      </c>
      <c r="E100" s="481" t="s">
        <v>587</v>
      </c>
      <c r="F100" s="323" t="s">
        <v>0</v>
      </c>
      <c r="G100" s="599">
        <f>SON.LIM!AJ75</f>
        <v>556.20000000000005</v>
      </c>
      <c r="H100" s="600">
        <f>H48</f>
        <v>6.6</v>
      </c>
      <c r="I100" s="588">
        <f>ROUND(H100+(H100*$K$15),2)</f>
        <v>8.56</v>
      </c>
      <c r="J100" s="588">
        <f>ROUND(G100*H100,2)</f>
        <v>3670.92</v>
      </c>
      <c r="K100" s="588">
        <f>ROUND(G100*I100,2)</f>
        <v>4761.07</v>
      </c>
      <c r="L100" s="350"/>
      <c r="N100" s="351"/>
    </row>
    <row r="101" spans="2:14" s="602" customFormat="1" ht="15.75">
      <c r="B101" s="323" t="s">
        <v>23</v>
      </c>
      <c r="C101" s="323">
        <v>96402</v>
      </c>
      <c r="D101" s="323" t="s">
        <v>4</v>
      </c>
      <c r="E101" s="481" t="s">
        <v>340</v>
      </c>
      <c r="F101" s="323" t="s">
        <v>0</v>
      </c>
      <c r="G101" s="599">
        <f>SON.LIM!AJ81</f>
        <v>1112.4000000000001</v>
      </c>
      <c r="H101" s="323">
        <f>H49</f>
        <v>1.94</v>
      </c>
      <c r="I101" s="588">
        <f t="shared" ref="I101:I104" si="34">ROUND(H101+(H101*$K$15),2)</f>
        <v>2.52</v>
      </c>
      <c r="J101" s="588">
        <f t="shared" ref="J101:J104" si="35">ROUND(G101*H101,2)</f>
        <v>2158.06</v>
      </c>
      <c r="K101" s="588">
        <f t="shared" ref="K101:K104" si="36">ROUND(G101*I101,2)</f>
        <v>2803.25</v>
      </c>
      <c r="L101" s="601"/>
      <c r="N101" s="603"/>
    </row>
    <row r="102" spans="2:14" s="295" customFormat="1" ht="30">
      <c r="B102" s="323" t="s">
        <v>23</v>
      </c>
      <c r="C102" s="323">
        <v>95995</v>
      </c>
      <c r="D102" s="323" t="s">
        <v>5</v>
      </c>
      <c r="E102" s="589" t="s">
        <v>342</v>
      </c>
      <c r="F102" s="323" t="s">
        <v>3</v>
      </c>
      <c r="G102" s="599">
        <f>SON.LIM!AJ87</f>
        <v>27.81</v>
      </c>
      <c r="H102" s="323">
        <f>H50</f>
        <v>941.96</v>
      </c>
      <c r="I102" s="588">
        <f t="shared" si="34"/>
        <v>1222.3800000000001</v>
      </c>
      <c r="J102" s="588">
        <f t="shared" si="35"/>
        <v>26195.91</v>
      </c>
      <c r="K102" s="588">
        <f t="shared" si="36"/>
        <v>33994.39</v>
      </c>
      <c r="L102" s="350"/>
      <c r="N102" s="351"/>
    </row>
    <row r="103" spans="2:14" s="295" customFormat="1" ht="45">
      <c r="B103" s="323" t="s">
        <v>23</v>
      </c>
      <c r="C103" s="323">
        <v>102332</v>
      </c>
      <c r="D103" s="323" t="s">
        <v>50</v>
      </c>
      <c r="E103" s="589" t="s">
        <v>343</v>
      </c>
      <c r="F103" s="323" t="s">
        <v>344</v>
      </c>
      <c r="G103" s="599">
        <f>SON.LIM!AJ93</f>
        <v>219.7</v>
      </c>
      <c r="H103" s="323">
        <v>1.19</v>
      </c>
      <c r="I103" s="588">
        <f t="shared" si="34"/>
        <v>1.54</v>
      </c>
      <c r="J103" s="588">
        <f t="shared" si="35"/>
        <v>261.44</v>
      </c>
      <c r="K103" s="588">
        <f t="shared" si="36"/>
        <v>338.34</v>
      </c>
      <c r="L103" s="350"/>
      <c r="N103" s="351"/>
    </row>
    <row r="104" spans="2:14" s="295" customFormat="1" ht="30">
      <c r="B104" s="323" t="s">
        <v>23</v>
      </c>
      <c r="C104" s="323">
        <v>93589</v>
      </c>
      <c r="D104" s="323" t="s">
        <v>107</v>
      </c>
      <c r="E104" s="587" t="s">
        <v>686</v>
      </c>
      <c r="F104" s="323" t="s">
        <v>346</v>
      </c>
      <c r="G104" s="599">
        <f>SON.LIM!AJ99</f>
        <v>2057.94</v>
      </c>
      <c r="H104" s="600">
        <v>1.63</v>
      </c>
      <c r="I104" s="588">
        <f t="shared" si="34"/>
        <v>2.12</v>
      </c>
      <c r="J104" s="588">
        <f t="shared" si="35"/>
        <v>3354.44</v>
      </c>
      <c r="K104" s="588">
        <f t="shared" si="36"/>
        <v>4362.83</v>
      </c>
      <c r="L104" s="350"/>
      <c r="N104" s="351"/>
    </row>
    <row r="105" spans="2:14">
      <c r="B105" s="460"/>
      <c r="C105" s="461"/>
      <c r="D105" s="461"/>
      <c r="E105" s="421"/>
      <c r="F105" s="461"/>
      <c r="G105" s="440"/>
      <c r="H105" s="461"/>
      <c r="I105" s="324"/>
      <c r="J105" s="324"/>
      <c r="K105" s="325"/>
    </row>
    <row r="106" spans="2:14">
      <c r="B106" s="462" t="s">
        <v>12</v>
      </c>
      <c r="C106" s="462" t="s">
        <v>13</v>
      </c>
      <c r="D106" s="462" t="s">
        <v>278</v>
      </c>
      <c r="E106" s="718" t="s">
        <v>377</v>
      </c>
      <c r="F106" s="719"/>
      <c r="G106" s="719"/>
      <c r="H106" s="720"/>
      <c r="I106" s="459"/>
      <c r="J106" s="354">
        <f>SUM(J107:J108)</f>
        <v>8689.2800000000007</v>
      </c>
      <c r="K106" s="354">
        <f>SUM(K107:K108)</f>
        <v>11276.08</v>
      </c>
    </row>
    <row r="107" spans="2:14" s="295" customFormat="1">
      <c r="B107" s="604" t="s">
        <v>178</v>
      </c>
      <c r="C107" s="604">
        <v>1</v>
      </c>
      <c r="D107" s="604" t="s">
        <v>357</v>
      </c>
      <c r="E107" s="605" t="s">
        <v>441</v>
      </c>
      <c r="F107" s="604" t="s">
        <v>2</v>
      </c>
      <c r="G107" s="606">
        <v>4</v>
      </c>
      <c r="H107" s="606">
        <f>COMPOSIÇÕES!J238</f>
        <v>45.47</v>
      </c>
      <c r="I107" s="588">
        <f t="shared" ref="I107:I108" si="37">ROUND(H107+(H107*$K$15),2)</f>
        <v>59.01</v>
      </c>
      <c r="J107" s="588">
        <f t="shared" ref="J107:J108" si="38">ROUND(G107*H107,2)</f>
        <v>181.88</v>
      </c>
      <c r="K107" s="588">
        <f t="shared" ref="K107:K108" si="39">ROUND(G107*I107,2)</f>
        <v>236.04</v>
      </c>
      <c r="L107" s="350"/>
      <c r="N107" s="351"/>
    </row>
    <row r="108" spans="2:14" s="295" customFormat="1">
      <c r="B108" s="604" t="s">
        <v>178</v>
      </c>
      <c r="C108" s="604">
        <v>2</v>
      </c>
      <c r="D108" s="604" t="s">
        <v>358</v>
      </c>
      <c r="E108" s="605" t="s">
        <v>380</v>
      </c>
      <c r="F108" s="604" t="s">
        <v>2</v>
      </c>
      <c r="G108" s="606">
        <v>4</v>
      </c>
      <c r="H108" s="588">
        <f>COMPOSIÇÕES!J246</f>
        <v>2126.85</v>
      </c>
      <c r="I108" s="588">
        <f t="shared" si="37"/>
        <v>2760.01</v>
      </c>
      <c r="J108" s="588">
        <f t="shared" si="38"/>
        <v>8507.4</v>
      </c>
      <c r="K108" s="588">
        <f t="shared" si="39"/>
        <v>11040.04</v>
      </c>
      <c r="L108" s="350"/>
      <c r="N108" s="351"/>
    </row>
    <row r="109" spans="2:14">
      <c r="B109" s="729"/>
      <c r="C109" s="728"/>
      <c r="D109" s="728"/>
      <c r="E109" s="728"/>
      <c r="F109" s="728"/>
      <c r="G109" s="728"/>
      <c r="H109" s="728"/>
      <c r="I109" s="728"/>
      <c r="J109" s="728"/>
      <c r="K109" s="730"/>
    </row>
    <row r="110" spans="2:14">
      <c r="B110" s="401" t="s">
        <v>12</v>
      </c>
      <c r="C110" s="401" t="s">
        <v>13</v>
      </c>
      <c r="D110" s="401" t="s">
        <v>307</v>
      </c>
      <c r="E110" s="718" t="s">
        <v>296</v>
      </c>
      <c r="F110" s="719"/>
      <c r="G110" s="719"/>
      <c r="H110" s="720"/>
      <c r="I110" s="403"/>
      <c r="J110" s="354">
        <f>SUM(J111:J117)</f>
        <v>4586.95</v>
      </c>
      <c r="K110" s="354">
        <f>SUM(K111:K117)</f>
        <v>5952.44</v>
      </c>
    </row>
    <row r="111" spans="2:14" s="295" customFormat="1" ht="30">
      <c r="B111" s="323" t="s">
        <v>23</v>
      </c>
      <c r="C111" s="323">
        <v>72947</v>
      </c>
      <c r="D111" s="323" t="s">
        <v>308</v>
      </c>
      <c r="E111" s="587" t="s">
        <v>350</v>
      </c>
      <c r="F111" s="323" t="s">
        <v>0</v>
      </c>
      <c r="G111" s="588">
        <f>SON.LIM!AJ115</f>
        <v>25.8</v>
      </c>
      <c r="H111" s="588">
        <v>16.420000000000002</v>
      </c>
      <c r="I111" s="588">
        <f t="shared" ref="I111:I117" si="40">ROUND(H111+(H111*$K$15),2)</f>
        <v>21.31</v>
      </c>
      <c r="J111" s="588">
        <f t="shared" ref="J111:J117" si="41">ROUND(G111*H111,2)</f>
        <v>423.64</v>
      </c>
      <c r="K111" s="588">
        <f t="shared" ref="K111:K117" si="42">ROUND(G111*I111,2)</f>
        <v>549.79999999999995</v>
      </c>
      <c r="L111" s="350"/>
      <c r="N111" s="351"/>
    </row>
    <row r="112" spans="2:14" s="295" customFormat="1" ht="30">
      <c r="B112" s="323" t="s">
        <v>94</v>
      </c>
      <c r="C112" s="323">
        <v>5213440</v>
      </c>
      <c r="D112" s="323" t="s">
        <v>309</v>
      </c>
      <c r="E112" s="587" t="s">
        <v>586</v>
      </c>
      <c r="F112" s="323" t="s">
        <v>2</v>
      </c>
      <c r="G112" s="588">
        <v>4</v>
      </c>
      <c r="H112" s="588">
        <v>144.94999999999999</v>
      </c>
      <c r="I112" s="588">
        <f t="shared" si="40"/>
        <v>188.1</v>
      </c>
      <c r="J112" s="588">
        <f t="shared" si="41"/>
        <v>579.79999999999995</v>
      </c>
      <c r="K112" s="588">
        <f t="shared" si="42"/>
        <v>752.4</v>
      </c>
      <c r="L112" s="350"/>
      <c r="N112" s="351"/>
    </row>
    <row r="113" spans="2:14" s="295" customFormat="1" ht="30">
      <c r="B113" s="323" t="s">
        <v>94</v>
      </c>
      <c r="C113" s="323">
        <v>5213444</v>
      </c>
      <c r="D113" s="323" t="s">
        <v>364</v>
      </c>
      <c r="E113" s="587" t="s">
        <v>585</v>
      </c>
      <c r="F113" s="323" t="s">
        <v>2</v>
      </c>
      <c r="G113" s="588">
        <v>2</v>
      </c>
      <c r="H113" s="588">
        <v>150.44</v>
      </c>
      <c r="I113" s="588">
        <f t="shared" si="40"/>
        <v>195.23</v>
      </c>
      <c r="J113" s="588">
        <f t="shared" si="41"/>
        <v>300.88</v>
      </c>
      <c r="K113" s="588">
        <f t="shared" si="42"/>
        <v>390.46</v>
      </c>
      <c r="L113" s="350"/>
      <c r="N113" s="351"/>
    </row>
    <row r="114" spans="2:14" s="295" customFormat="1" ht="30">
      <c r="B114" s="323" t="s">
        <v>94</v>
      </c>
      <c r="C114" s="323">
        <v>5213464</v>
      </c>
      <c r="D114" s="323" t="s">
        <v>547</v>
      </c>
      <c r="E114" s="587" t="s">
        <v>603</v>
      </c>
      <c r="F114" s="323" t="s">
        <v>2</v>
      </c>
      <c r="G114" s="588">
        <v>2</v>
      </c>
      <c r="H114" s="588">
        <v>174.74</v>
      </c>
      <c r="I114" s="588">
        <f t="shared" si="40"/>
        <v>226.76</v>
      </c>
      <c r="J114" s="588">
        <f t="shared" si="41"/>
        <v>349.48</v>
      </c>
      <c r="K114" s="588">
        <f t="shared" si="42"/>
        <v>453.52</v>
      </c>
      <c r="L114" s="350"/>
      <c r="N114" s="351"/>
    </row>
    <row r="115" spans="2:14" s="295" customFormat="1" ht="30">
      <c r="B115" s="323" t="s">
        <v>94</v>
      </c>
      <c r="C115" s="323">
        <v>5213863</v>
      </c>
      <c r="D115" s="323" t="s">
        <v>549</v>
      </c>
      <c r="E115" s="587" t="s">
        <v>353</v>
      </c>
      <c r="F115" s="323" t="s">
        <v>2</v>
      </c>
      <c r="G115" s="588">
        <f>SUM(G112:G114)</f>
        <v>8</v>
      </c>
      <c r="H115" s="588">
        <v>259.52</v>
      </c>
      <c r="I115" s="588">
        <f t="shared" si="40"/>
        <v>336.78</v>
      </c>
      <c r="J115" s="588">
        <f t="shared" si="41"/>
        <v>2076.16</v>
      </c>
      <c r="K115" s="588">
        <f t="shared" si="42"/>
        <v>2694.24</v>
      </c>
      <c r="L115" s="350"/>
      <c r="N115" s="351"/>
    </row>
    <row r="116" spans="2:14" s="295" customFormat="1" ht="30">
      <c r="B116" s="323" t="s">
        <v>94</v>
      </c>
      <c r="C116" s="323">
        <v>5214002</v>
      </c>
      <c r="D116" s="323" t="s">
        <v>551</v>
      </c>
      <c r="E116" s="587" t="s">
        <v>351</v>
      </c>
      <c r="F116" s="323" t="s">
        <v>0</v>
      </c>
      <c r="G116" s="588">
        <f>SON.LIM!AJ134</f>
        <v>31.4</v>
      </c>
      <c r="H116" s="588">
        <v>22.11</v>
      </c>
      <c r="I116" s="588">
        <f t="shared" si="40"/>
        <v>28.69</v>
      </c>
      <c r="J116" s="588">
        <f t="shared" si="41"/>
        <v>694.25</v>
      </c>
      <c r="K116" s="588">
        <f t="shared" si="42"/>
        <v>900.87</v>
      </c>
      <c r="L116" s="350"/>
      <c r="N116" s="351"/>
    </row>
    <row r="117" spans="2:14" s="295" customFormat="1">
      <c r="B117" s="323" t="s">
        <v>23</v>
      </c>
      <c r="C117" s="323">
        <v>83693</v>
      </c>
      <c r="D117" s="323" t="s">
        <v>365</v>
      </c>
      <c r="E117" s="590" t="s">
        <v>355</v>
      </c>
      <c r="F117" s="323" t="s">
        <v>0</v>
      </c>
      <c r="G117" s="588">
        <f>SON.LIM!AJ142</f>
        <v>51.5</v>
      </c>
      <c r="H117" s="588">
        <v>3.16</v>
      </c>
      <c r="I117" s="588">
        <f t="shared" si="40"/>
        <v>4.0999999999999996</v>
      </c>
      <c r="J117" s="588">
        <f t="shared" si="41"/>
        <v>162.74</v>
      </c>
      <c r="K117" s="588">
        <f t="shared" si="42"/>
        <v>211.15</v>
      </c>
      <c r="L117" s="350"/>
      <c r="N117" s="351"/>
    </row>
    <row r="118" spans="2:14">
      <c r="B118" s="732"/>
      <c r="C118" s="731"/>
      <c r="D118" s="731"/>
      <c r="E118" s="731"/>
      <c r="F118" s="731"/>
      <c r="G118" s="731"/>
      <c r="H118" s="731"/>
      <c r="I118" s="731"/>
      <c r="J118" s="731"/>
      <c r="K118" s="733"/>
    </row>
    <row r="119" spans="2:14" ht="15.75">
      <c r="B119" s="723" t="s">
        <v>372</v>
      </c>
      <c r="C119" s="724"/>
      <c r="D119" s="724"/>
      <c r="E119" s="724"/>
      <c r="F119" s="724"/>
      <c r="G119" s="724"/>
      <c r="H119" s="724"/>
      <c r="I119" s="725"/>
      <c r="J119" s="360">
        <f>J110+J97+J91+J87+J106</f>
        <v>74553.89</v>
      </c>
      <c r="K119" s="360">
        <f>K110+K97+K91+K87+K106</f>
        <v>96757.72</v>
      </c>
    </row>
    <row r="121" spans="2:14" ht="17.25">
      <c r="B121" s="726" t="s">
        <v>563</v>
      </c>
      <c r="C121" s="726"/>
      <c r="D121" s="726"/>
      <c r="E121" s="726"/>
      <c r="F121" s="726"/>
      <c r="G121" s="726"/>
      <c r="H121" s="726"/>
      <c r="I121" s="726"/>
      <c r="J121" s="726"/>
      <c r="K121" s="726"/>
    </row>
    <row r="122" spans="2:14">
      <c r="B122" s="401" t="s">
        <v>12</v>
      </c>
      <c r="C122" s="401" t="s">
        <v>13</v>
      </c>
      <c r="D122" s="401" t="s">
        <v>21</v>
      </c>
      <c r="E122" s="727" t="s">
        <v>22</v>
      </c>
      <c r="F122" s="727"/>
      <c r="G122" s="727"/>
      <c r="H122" s="727"/>
      <c r="I122" s="402"/>
      <c r="J122" s="353">
        <f>SUM(J123:J124)</f>
        <v>452.05</v>
      </c>
      <c r="K122" s="353">
        <f>SUM(K123:K124)</f>
        <v>584.39</v>
      </c>
    </row>
    <row r="123" spans="2:14" s="295" customFormat="1" ht="30">
      <c r="B123" s="323" t="s">
        <v>455</v>
      </c>
      <c r="C123" s="323">
        <v>14</v>
      </c>
      <c r="D123" s="323" t="s">
        <v>25</v>
      </c>
      <c r="E123" s="587" t="s">
        <v>366</v>
      </c>
      <c r="F123" s="323" t="s">
        <v>0</v>
      </c>
      <c r="G123" s="588">
        <f>MEM.COLINAS!AJ25</f>
        <v>1547.6</v>
      </c>
      <c r="H123" s="588">
        <f>COMPOSIÇÕES!J45</f>
        <v>0.24</v>
      </c>
      <c r="I123" s="588">
        <f>ROUND(H123+(H123*$K$15),2)</f>
        <v>0.31</v>
      </c>
      <c r="J123" s="588">
        <f t="shared" ref="J123:J124" si="43">ROUND(G123*H123,2)</f>
        <v>371.42</v>
      </c>
      <c r="K123" s="588">
        <f t="shared" ref="K123:K124" si="44">ROUND(G123*I123,2)</f>
        <v>479.76</v>
      </c>
      <c r="L123" s="350"/>
      <c r="N123" s="351"/>
    </row>
    <row r="124" spans="2:14" s="295" customFormat="1">
      <c r="B124" s="323" t="s">
        <v>455</v>
      </c>
      <c r="C124" s="323">
        <v>15</v>
      </c>
      <c r="D124" s="323" t="s">
        <v>27</v>
      </c>
      <c r="E124" s="587" t="s">
        <v>352</v>
      </c>
      <c r="F124" s="323" t="s">
        <v>2</v>
      </c>
      <c r="G124" s="588">
        <v>1</v>
      </c>
      <c r="H124" s="588">
        <f>COMPOSIÇÕES!J68</f>
        <v>80.63</v>
      </c>
      <c r="I124" s="588">
        <f t="shared" ref="I124" si="45">ROUND(H124+(H124*$K$15),2)</f>
        <v>104.63</v>
      </c>
      <c r="J124" s="588">
        <f t="shared" si="43"/>
        <v>80.63</v>
      </c>
      <c r="K124" s="588">
        <f t="shared" si="44"/>
        <v>104.63</v>
      </c>
      <c r="L124" s="350"/>
      <c r="N124" s="351"/>
    </row>
    <row r="125" spans="2:14">
      <c r="B125" s="731"/>
      <c r="C125" s="731"/>
      <c r="D125" s="731"/>
      <c r="E125" s="731"/>
      <c r="F125" s="731"/>
      <c r="G125" s="731"/>
      <c r="H125" s="731"/>
      <c r="I125" s="731"/>
      <c r="J125" s="731"/>
      <c r="K125" s="731"/>
    </row>
    <row r="126" spans="2:14">
      <c r="B126" s="401" t="s">
        <v>12</v>
      </c>
      <c r="C126" s="401" t="s">
        <v>13</v>
      </c>
      <c r="D126" s="401" t="s">
        <v>32</v>
      </c>
      <c r="E126" s="727" t="s">
        <v>294</v>
      </c>
      <c r="F126" s="727"/>
      <c r="G126" s="727"/>
      <c r="H126" s="727"/>
      <c r="I126" s="402"/>
      <c r="J126" s="353">
        <f>SUM(J127:J130)</f>
        <v>6273.17</v>
      </c>
      <c r="K126" s="400">
        <f>SUM(K127:K130)</f>
        <v>8139.75</v>
      </c>
    </row>
    <row r="127" spans="2:14" s="295" customFormat="1" ht="30">
      <c r="B127" s="591" t="s">
        <v>23</v>
      </c>
      <c r="C127" s="592">
        <v>100576</v>
      </c>
      <c r="D127" s="591" t="s">
        <v>35</v>
      </c>
      <c r="E127" s="593" t="s">
        <v>356</v>
      </c>
      <c r="F127" s="591" t="s">
        <v>0</v>
      </c>
      <c r="G127" s="594">
        <f>MEM.COLINAS!AJ42</f>
        <v>1547.6</v>
      </c>
      <c r="H127" s="594">
        <v>1.42</v>
      </c>
      <c r="I127" s="588">
        <f>ROUND(H127+(H127*$K$15),2)</f>
        <v>1.84</v>
      </c>
      <c r="J127" s="588">
        <f>ROUND(G127*H127,2)</f>
        <v>2197.59</v>
      </c>
      <c r="K127" s="588">
        <f>ROUND(G127*I127,2)</f>
        <v>2847.58</v>
      </c>
      <c r="L127" s="350"/>
      <c r="N127" s="351"/>
    </row>
    <row r="128" spans="2:14" s="295" customFormat="1" ht="30">
      <c r="B128" s="595" t="s">
        <v>23</v>
      </c>
      <c r="C128" s="596">
        <v>17</v>
      </c>
      <c r="D128" s="591" t="s">
        <v>37</v>
      </c>
      <c r="E128" s="597" t="s">
        <v>314</v>
      </c>
      <c r="F128" s="595" t="s">
        <v>3</v>
      </c>
      <c r="G128" s="598">
        <f>MEM.COLINAS!AJ48</f>
        <v>405.53</v>
      </c>
      <c r="H128" s="598">
        <f>COMPOSIÇÕES!J94</f>
        <v>1.45</v>
      </c>
      <c r="I128" s="588">
        <f t="shared" ref="I128:I130" si="46">ROUND(H128+(H128*$K$15),2)</f>
        <v>1.88</v>
      </c>
      <c r="J128" s="588">
        <f t="shared" ref="J128:J130" si="47">ROUND(G128*H128,2)</f>
        <v>588.02</v>
      </c>
      <c r="K128" s="588">
        <f t="shared" ref="K128:K130" si="48">ROUND(G128*I128,2)</f>
        <v>762.4</v>
      </c>
      <c r="L128" s="350"/>
      <c r="N128" s="351"/>
    </row>
    <row r="129" spans="2:14" s="295" customFormat="1" ht="45">
      <c r="B129" s="323" t="s">
        <v>23</v>
      </c>
      <c r="C129" s="323">
        <v>100982</v>
      </c>
      <c r="D129" s="591" t="s">
        <v>38</v>
      </c>
      <c r="E129" s="587" t="s">
        <v>685</v>
      </c>
      <c r="F129" s="323" t="s">
        <v>3</v>
      </c>
      <c r="G129" s="588">
        <f>MEM.COLINAS!AJ54</f>
        <v>405.53</v>
      </c>
      <c r="H129" s="588">
        <v>5.34</v>
      </c>
      <c r="I129" s="588">
        <f t="shared" si="46"/>
        <v>6.93</v>
      </c>
      <c r="J129" s="588">
        <f t="shared" si="47"/>
        <v>2165.5300000000002</v>
      </c>
      <c r="K129" s="588">
        <f t="shared" si="48"/>
        <v>2810.32</v>
      </c>
      <c r="L129" s="350"/>
      <c r="N129" s="351"/>
    </row>
    <row r="130" spans="2:14" s="295" customFormat="1" ht="30">
      <c r="B130" s="323" t="s">
        <v>23</v>
      </c>
      <c r="C130" s="323">
        <v>93589</v>
      </c>
      <c r="D130" s="591" t="s">
        <v>40</v>
      </c>
      <c r="E130" s="587" t="s">
        <v>686</v>
      </c>
      <c r="F130" s="323" t="s">
        <v>346</v>
      </c>
      <c r="G130" s="588">
        <f>MEM.COLINAS!AJ59</f>
        <v>811.06</v>
      </c>
      <c r="H130" s="588">
        <v>1.63</v>
      </c>
      <c r="I130" s="588">
        <f t="shared" si="46"/>
        <v>2.12</v>
      </c>
      <c r="J130" s="588">
        <f t="shared" si="47"/>
        <v>1322.03</v>
      </c>
      <c r="K130" s="588">
        <f t="shared" si="48"/>
        <v>1719.45</v>
      </c>
      <c r="L130" s="350"/>
      <c r="N130" s="351"/>
    </row>
    <row r="131" spans="2:14">
      <c r="B131" s="424"/>
      <c r="C131" s="424"/>
      <c r="D131" s="424"/>
      <c r="E131" s="439"/>
      <c r="F131" s="424"/>
      <c r="G131" s="324"/>
      <c r="H131" s="324"/>
      <c r="I131" s="324"/>
      <c r="J131" s="324"/>
      <c r="K131" s="324"/>
    </row>
    <row r="132" spans="2:14">
      <c r="B132" s="426" t="s">
        <v>12</v>
      </c>
      <c r="C132" s="426" t="s">
        <v>13</v>
      </c>
      <c r="D132" s="426" t="s">
        <v>43</v>
      </c>
      <c r="E132" s="718" t="s">
        <v>419</v>
      </c>
      <c r="F132" s="719"/>
      <c r="G132" s="719"/>
      <c r="H132" s="720"/>
      <c r="I132" s="422"/>
      <c r="J132" s="354">
        <f>SUM(J133:J134)</f>
        <v>18063.47</v>
      </c>
      <c r="K132" s="425">
        <f>SUM(K133:K134)</f>
        <v>23440.53</v>
      </c>
    </row>
    <row r="133" spans="2:14" s="295" customFormat="1" ht="45">
      <c r="B133" s="323" t="s">
        <v>23</v>
      </c>
      <c r="C133" s="323">
        <v>94267</v>
      </c>
      <c r="D133" s="323" t="s">
        <v>45</v>
      </c>
      <c r="E133" s="587" t="s">
        <v>665</v>
      </c>
      <c r="F133" s="323" t="s">
        <v>1</v>
      </c>
      <c r="G133" s="588">
        <f>MEM.COLINAS!AJ69</f>
        <v>113.8</v>
      </c>
      <c r="H133" s="588">
        <v>34.69</v>
      </c>
      <c r="I133" s="588">
        <f>ROUND(H133+(H133*$K$15),2)</f>
        <v>45.02</v>
      </c>
      <c r="J133" s="588">
        <f>ROUND(G133*H133,2)</f>
        <v>3947.72</v>
      </c>
      <c r="K133" s="588">
        <f>ROUND(G133*I133,2)</f>
        <v>5123.28</v>
      </c>
      <c r="L133" s="350"/>
      <c r="N133" s="351"/>
    </row>
    <row r="134" spans="2:14" s="295" customFormat="1">
      <c r="B134" s="607" t="s">
        <v>322</v>
      </c>
      <c r="C134" s="607" t="s">
        <v>302</v>
      </c>
      <c r="D134" s="323" t="s">
        <v>47</v>
      </c>
      <c r="E134" s="608" t="s">
        <v>301</v>
      </c>
      <c r="F134" s="607" t="s">
        <v>0</v>
      </c>
      <c r="G134" s="609">
        <f>MEM.COLINAS!AJ75</f>
        <v>227.6</v>
      </c>
      <c r="H134" s="609">
        <v>62.02</v>
      </c>
      <c r="I134" s="609">
        <f>ROUND(H134+(H134*$K$15),2)</f>
        <v>80.48</v>
      </c>
      <c r="J134" s="610">
        <f t="shared" ref="J134" si="49">ROUND(G134*H134,2)</f>
        <v>14115.75</v>
      </c>
      <c r="K134" s="611">
        <f t="shared" ref="K134" si="50">ROUND(G134*I134,2)</f>
        <v>18317.25</v>
      </c>
      <c r="L134" s="350"/>
      <c r="N134" s="351"/>
    </row>
    <row r="135" spans="2:14">
      <c r="B135" s="731"/>
      <c r="C135" s="731"/>
      <c r="D135" s="731"/>
      <c r="E135" s="731"/>
      <c r="F135" s="731"/>
      <c r="G135" s="731"/>
      <c r="H135" s="731"/>
      <c r="I135" s="731"/>
      <c r="J135" s="731"/>
      <c r="K135" s="731"/>
    </row>
    <row r="136" spans="2:14">
      <c r="B136" s="401" t="s">
        <v>12</v>
      </c>
      <c r="C136" s="401" t="s">
        <v>13</v>
      </c>
      <c r="D136" s="401" t="s">
        <v>278</v>
      </c>
      <c r="E136" s="718" t="s">
        <v>370</v>
      </c>
      <c r="F136" s="719"/>
      <c r="G136" s="719"/>
      <c r="H136" s="720"/>
      <c r="I136" s="403"/>
      <c r="J136" s="354">
        <f>SUM(J137:J143)</f>
        <v>130269.37</v>
      </c>
      <c r="K136" s="354">
        <f>SUM(K137:K143)</f>
        <v>169073.05</v>
      </c>
    </row>
    <row r="137" spans="2:14" s="295" customFormat="1" ht="45">
      <c r="B137" s="323" t="s">
        <v>23</v>
      </c>
      <c r="C137" s="323">
        <v>94267</v>
      </c>
      <c r="D137" s="323" t="s">
        <v>357</v>
      </c>
      <c r="E137" s="587" t="s">
        <v>665</v>
      </c>
      <c r="F137" s="323" t="s">
        <v>1</v>
      </c>
      <c r="G137" s="588">
        <f>MEM.COLINAS!AJ86</f>
        <v>430</v>
      </c>
      <c r="H137" s="588">
        <f>H133</f>
        <v>34.69</v>
      </c>
      <c r="I137" s="588">
        <f>ROUND(H137+(H137*$K$15),2)</f>
        <v>45.02</v>
      </c>
      <c r="J137" s="588">
        <f>ROUND(G137*H137,2)</f>
        <v>14916.7</v>
      </c>
      <c r="K137" s="588">
        <f>ROUND(G137*I137,2)</f>
        <v>19358.599999999999</v>
      </c>
      <c r="L137" s="350"/>
      <c r="N137" s="351"/>
    </row>
    <row r="138" spans="2:14" s="295" customFormat="1" ht="57" customHeight="1">
      <c r="B138" s="323" t="s">
        <v>23</v>
      </c>
      <c r="C138" s="323">
        <v>96392</v>
      </c>
      <c r="D138" s="323" t="s">
        <v>358</v>
      </c>
      <c r="E138" s="587" t="s">
        <v>349</v>
      </c>
      <c r="F138" s="323" t="s">
        <v>3</v>
      </c>
      <c r="G138" s="588">
        <f>MEM.COLINAS!AJ94</f>
        <v>289.60000000000002</v>
      </c>
      <c r="H138" s="588">
        <f t="shared" ref="H138:H142" si="51">H99</f>
        <v>110.12</v>
      </c>
      <c r="I138" s="588">
        <f>ROUND(H138+(H138*$K$15),2)</f>
        <v>142.9</v>
      </c>
      <c r="J138" s="588">
        <f>ROUND(G138*H138,2)</f>
        <v>31890.75</v>
      </c>
      <c r="K138" s="588">
        <f>ROUND(G138*I138,2)</f>
        <v>41383.839999999997</v>
      </c>
      <c r="L138" s="350"/>
      <c r="N138" s="351"/>
    </row>
    <row r="139" spans="2:14" s="295" customFormat="1">
      <c r="B139" s="323" t="s">
        <v>23</v>
      </c>
      <c r="C139" s="323">
        <v>96401</v>
      </c>
      <c r="D139" s="323" t="s">
        <v>359</v>
      </c>
      <c r="E139" s="481" t="s">
        <v>587</v>
      </c>
      <c r="F139" s="323" t="s">
        <v>0</v>
      </c>
      <c r="G139" s="599">
        <f>MEM.COLINAS!AJ103</f>
        <v>1308</v>
      </c>
      <c r="H139" s="600">
        <f t="shared" si="51"/>
        <v>6.6</v>
      </c>
      <c r="I139" s="588">
        <f>ROUND(H139+(H139*$K$15),2)</f>
        <v>8.56</v>
      </c>
      <c r="J139" s="588">
        <f>ROUND(G139*H139,2)</f>
        <v>8632.7999999999993</v>
      </c>
      <c r="K139" s="588">
        <f>ROUND(G139*I139,2)</f>
        <v>11196.48</v>
      </c>
      <c r="L139" s="350"/>
      <c r="N139" s="351"/>
    </row>
    <row r="140" spans="2:14" s="295" customFormat="1">
      <c r="B140" s="323" t="s">
        <v>23</v>
      </c>
      <c r="C140" s="323">
        <v>96402</v>
      </c>
      <c r="D140" s="323" t="s">
        <v>360</v>
      </c>
      <c r="E140" s="481" t="s">
        <v>340</v>
      </c>
      <c r="F140" s="323" t="s">
        <v>0</v>
      </c>
      <c r="G140" s="599">
        <f>MEM.COLINAS!AJ111</f>
        <v>2616</v>
      </c>
      <c r="H140" s="323">
        <f t="shared" si="51"/>
        <v>1.94</v>
      </c>
      <c r="I140" s="588">
        <f t="shared" ref="I140:I143" si="52">ROUND(H140+(H140*$K$15),2)</f>
        <v>2.52</v>
      </c>
      <c r="J140" s="588">
        <f t="shared" ref="J140:J143" si="53">ROUND(G140*H140,2)</f>
        <v>5075.04</v>
      </c>
      <c r="K140" s="588">
        <f t="shared" ref="K140:K143" si="54">ROUND(G140*I140,2)</f>
        <v>6592.32</v>
      </c>
      <c r="L140" s="350"/>
      <c r="N140" s="351"/>
    </row>
    <row r="141" spans="2:14" s="295" customFormat="1" ht="30">
      <c r="B141" s="323" t="s">
        <v>23</v>
      </c>
      <c r="C141" s="323">
        <v>95995</v>
      </c>
      <c r="D141" s="323" t="s">
        <v>361</v>
      </c>
      <c r="E141" s="589" t="s">
        <v>342</v>
      </c>
      <c r="F141" s="323" t="s">
        <v>3</v>
      </c>
      <c r="G141" s="599">
        <f>MEM.COLINAS!AJ121</f>
        <v>65.400000000000006</v>
      </c>
      <c r="H141" s="323">
        <f t="shared" si="51"/>
        <v>941.96</v>
      </c>
      <c r="I141" s="588">
        <f t="shared" si="52"/>
        <v>1222.3800000000001</v>
      </c>
      <c r="J141" s="588">
        <f t="shared" si="53"/>
        <v>61604.18</v>
      </c>
      <c r="K141" s="588">
        <f t="shared" si="54"/>
        <v>79943.649999999994</v>
      </c>
      <c r="L141" s="350"/>
      <c r="N141" s="351"/>
    </row>
    <row r="142" spans="2:14" s="295" customFormat="1" ht="45">
      <c r="B142" s="323" t="s">
        <v>23</v>
      </c>
      <c r="C142" s="323">
        <v>102332</v>
      </c>
      <c r="D142" s="323" t="s">
        <v>362</v>
      </c>
      <c r="E142" s="589" t="s">
        <v>343</v>
      </c>
      <c r="F142" s="323" t="s">
        <v>344</v>
      </c>
      <c r="G142" s="599">
        <f>MEM.COLINAS!AJ132</f>
        <v>219.62</v>
      </c>
      <c r="H142" s="323">
        <f t="shared" si="51"/>
        <v>1.19</v>
      </c>
      <c r="I142" s="588">
        <f t="shared" si="52"/>
        <v>1.54</v>
      </c>
      <c r="J142" s="588">
        <f t="shared" si="53"/>
        <v>261.35000000000002</v>
      </c>
      <c r="K142" s="588">
        <f t="shared" si="54"/>
        <v>338.21</v>
      </c>
      <c r="L142" s="350"/>
      <c r="N142" s="351"/>
    </row>
    <row r="143" spans="2:14" s="295" customFormat="1" ht="30">
      <c r="B143" s="323" t="s">
        <v>23</v>
      </c>
      <c r="C143" s="323">
        <v>93589</v>
      </c>
      <c r="D143" s="323" t="s">
        <v>363</v>
      </c>
      <c r="E143" s="589" t="s">
        <v>345</v>
      </c>
      <c r="F143" s="323" t="s">
        <v>346</v>
      </c>
      <c r="G143" s="599">
        <f>MEM.COLINAS!AJ137</f>
        <v>4839.6000000000004</v>
      </c>
      <c r="H143" s="600">
        <v>1.63</v>
      </c>
      <c r="I143" s="588">
        <f t="shared" si="52"/>
        <v>2.12</v>
      </c>
      <c r="J143" s="588">
        <f t="shared" si="53"/>
        <v>7888.55</v>
      </c>
      <c r="K143" s="588">
        <f t="shared" si="54"/>
        <v>10259.950000000001</v>
      </c>
      <c r="L143" s="350"/>
      <c r="N143" s="351"/>
    </row>
    <row r="144" spans="2:14">
      <c r="B144" s="423"/>
      <c r="C144" s="424"/>
      <c r="D144" s="424"/>
      <c r="E144" s="421"/>
      <c r="F144" s="424"/>
      <c r="G144" s="440"/>
      <c r="H144" s="424"/>
      <c r="I144" s="324"/>
      <c r="J144" s="324"/>
      <c r="K144" s="325"/>
    </row>
    <row r="145" spans="2:14">
      <c r="B145" s="462" t="s">
        <v>12</v>
      </c>
      <c r="C145" s="462" t="s">
        <v>13</v>
      </c>
      <c r="D145" s="462" t="s">
        <v>307</v>
      </c>
      <c r="E145" s="718" t="s">
        <v>377</v>
      </c>
      <c r="F145" s="719"/>
      <c r="G145" s="719"/>
      <c r="H145" s="720"/>
      <c r="I145" s="459"/>
      <c r="J145" s="354">
        <f>SUM(J146:J147)</f>
        <v>17378.560000000001</v>
      </c>
      <c r="K145" s="354">
        <f>SUM(K146:K147)</f>
        <v>22552.16</v>
      </c>
    </row>
    <row r="146" spans="2:14" s="295" customFormat="1">
      <c r="B146" s="604" t="s">
        <v>178</v>
      </c>
      <c r="C146" s="604">
        <v>1</v>
      </c>
      <c r="D146" s="604" t="s">
        <v>308</v>
      </c>
      <c r="E146" s="605" t="s">
        <v>441</v>
      </c>
      <c r="F146" s="604" t="s">
        <v>2</v>
      </c>
      <c r="G146" s="606">
        <f>MEM.COLINAS!AJ145</f>
        <v>8</v>
      </c>
      <c r="H146" s="606">
        <f>COMPOSIÇÕES!J238</f>
        <v>45.47</v>
      </c>
      <c r="I146" s="588">
        <f t="shared" ref="I146:I147" si="55">ROUND(H146+(H146*$K$15),2)</f>
        <v>59.01</v>
      </c>
      <c r="J146" s="588">
        <f t="shared" ref="J146:J147" si="56">ROUND(G146*H146,2)</f>
        <v>363.76</v>
      </c>
      <c r="K146" s="588">
        <f t="shared" ref="K146:K147" si="57">ROUND(G146*I146,2)</f>
        <v>472.08</v>
      </c>
      <c r="L146" s="350"/>
      <c r="N146" s="351"/>
    </row>
    <row r="147" spans="2:14" s="295" customFormat="1">
      <c r="B147" s="604" t="s">
        <v>178</v>
      </c>
      <c r="C147" s="604">
        <v>2</v>
      </c>
      <c r="D147" s="604" t="s">
        <v>309</v>
      </c>
      <c r="E147" s="605" t="s">
        <v>380</v>
      </c>
      <c r="F147" s="604" t="s">
        <v>2</v>
      </c>
      <c r="G147" s="606">
        <f>MEM.COLINAS!AJ151</f>
        <v>8</v>
      </c>
      <c r="H147" s="588">
        <f>COMPOSIÇÕES!J246</f>
        <v>2126.85</v>
      </c>
      <c r="I147" s="588">
        <f t="shared" si="55"/>
        <v>2760.01</v>
      </c>
      <c r="J147" s="588">
        <f t="shared" si="56"/>
        <v>17014.8</v>
      </c>
      <c r="K147" s="588">
        <f t="shared" si="57"/>
        <v>22080.080000000002</v>
      </c>
      <c r="L147" s="350"/>
      <c r="N147" s="351"/>
    </row>
    <row r="148" spans="2:14">
      <c r="B148" s="729"/>
      <c r="C148" s="728"/>
      <c r="D148" s="728"/>
      <c r="E148" s="728"/>
      <c r="F148" s="728"/>
      <c r="G148" s="728"/>
      <c r="H148" s="728"/>
      <c r="I148" s="728"/>
      <c r="J148" s="728"/>
      <c r="K148" s="730"/>
    </row>
    <row r="149" spans="2:14">
      <c r="B149" s="401" t="s">
        <v>12</v>
      </c>
      <c r="C149" s="401" t="s">
        <v>13</v>
      </c>
      <c r="D149" s="401" t="s">
        <v>395</v>
      </c>
      <c r="E149" s="718" t="s">
        <v>296</v>
      </c>
      <c r="F149" s="719"/>
      <c r="G149" s="719"/>
      <c r="H149" s="720"/>
      <c r="I149" s="403"/>
      <c r="J149" s="354">
        <f>SUM(J150:J156)</f>
        <v>6970.79</v>
      </c>
      <c r="K149" s="354">
        <f>SUM(K150:K156)</f>
        <v>9045.84</v>
      </c>
    </row>
    <row r="150" spans="2:14" s="295" customFormat="1" ht="30">
      <c r="B150" s="323" t="s">
        <v>23</v>
      </c>
      <c r="C150" s="323">
        <v>72947</v>
      </c>
      <c r="D150" s="323" t="s">
        <v>442</v>
      </c>
      <c r="E150" s="587" t="s">
        <v>350</v>
      </c>
      <c r="F150" s="323" t="s">
        <v>0</v>
      </c>
      <c r="G150" s="588">
        <f>MEM.COLINAS!AJ167</f>
        <v>55</v>
      </c>
      <c r="H150" s="588">
        <f t="shared" ref="H150:H156" si="58">H111</f>
        <v>16.420000000000002</v>
      </c>
      <c r="I150" s="588">
        <f t="shared" ref="I150:I156" si="59">ROUND(H150+(H150*$K$15),2)</f>
        <v>21.31</v>
      </c>
      <c r="J150" s="588">
        <f t="shared" ref="J150:J156" si="60">ROUND(G150*H150,2)</f>
        <v>903.1</v>
      </c>
      <c r="K150" s="588">
        <f t="shared" ref="K150:K156" si="61">ROUND(G150*I150,2)</f>
        <v>1172.05</v>
      </c>
      <c r="L150" s="350"/>
      <c r="N150" s="351"/>
    </row>
    <row r="151" spans="2:14" s="295" customFormat="1" ht="30">
      <c r="B151" s="323" t="s">
        <v>94</v>
      </c>
      <c r="C151" s="323">
        <v>5213440</v>
      </c>
      <c r="D151" s="323" t="s">
        <v>443</v>
      </c>
      <c r="E151" s="587" t="s">
        <v>586</v>
      </c>
      <c r="F151" s="323" t="s">
        <v>2</v>
      </c>
      <c r="G151" s="588">
        <v>8</v>
      </c>
      <c r="H151" s="588">
        <f t="shared" si="58"/>
        <v>144.94999999999999</v>
      </c>
      <c r="I151" s="588">
        <f t="shared" si="59"/>
        <v>188.1</v>
      </c>
      <c r="J151" s="588">
        <f t="shared" si="60"/>
        <v>1159.5999999999999</v>
      </c>
      <c r="K151" s="588">
        <f t="shared" si="61"/>
        <v>1504.8</v>
      </c>
      <c r="L151" s="350"/>
      <c r="N151" s="351"/>
    </row>
    <row r="152" spans="2:14" s="295" customFormat="1" ht="30">
      <c r="B152" s="323" t="s">
        <v>94</v>
      </c>
      <c r="C152" s="323">
        <v>5213444</v>
      </c>
      <c r="D152" s="323" t="s">
        <v>444</v>
      </c>
      <c r="E152" s="587" t="s">
        <v>585</v>
      </c>
      <c r="F152" s="323" t="s">
        <v>2</v>
      </c>
      <c r="G152" s="588">
        <v>1</v>
      </c>
      <c r="H152" s="588">
        <f t="shared" si="58"/>
        <v>150.44</v>
      </c>
      <c r="I152" s="588">
        <f t="shared" si="59"/>
        <v>195.23</v>
      </c>
      <c r="J152" s="588">
        <f t="shared" si="60"/>
        <v>150.44</v>
      </c>
      <c r="K152" s="588">
        <f t="shared" si="61"/>
        <v>195.23</v>
      </c>
      <c r="L152" s="350"/>
      <c r="N152" s="351"/>
    </row>
    <row r="153" spans="2:14" s="295" customFormat="1" ht="30">
      <c r="B153" s="323" t="s">
        <v>94</v>
      </c>
      <c r="C153" s="323">
        <v>5213464</v>
      </c>
      <c r="D153" s="323" t="s">
        <v>545</v>
      </c>
      <c r="E153" s="587" t="s">
        <v>603</v>
      </c>
      <c r="F153" s="323" t="s">
        <v>2</v>
      </c>
      <c r="G153" s="588">
        <v>2</v>
      </c>
      <c r="H153" s="588">
        <f t="shared" si="58"/>
        <v>174.74</v>
      </c>
      <c r="I153" s="588">
        <f t="shared" si="59"/>
        <v>226.76</v>
      </c>
      <c r="J153" s="588">
        <f t="shared" si="60"/>
        <v>349.48</v>
      </c>
      <c r="K153" s="588">
        <f t="shared" si="61"/>
        <v>453.52</v>
      </c>
      <c r="L153" s="350"/>
      <c r="N153" s="351"/>
    </row>
    <row r="154" spans="2:14" s="295" customFormat="1" ht="30">
      <c r="B154" s="323" t="s">
        <v>94</v>
      </c>
      <c r="C154" s="323">
        <v>5213863</v>
      </c>
      <c r="D154" s="323" t="s">
        <v>546</v>
      </c>
      <c r="E154" s="587" t="s">
        <v>353</v>
      </c>
      <c r="F154" s="323" t="s">
        <v>2</v>
      </c>
      <c r="G154" s="588">
        <f>SUM(G151:G153)</f>
        <v>11</v>
      </c>
      <c r="H154" s="588">
        <f t="shared" si="58"/>
        <v>259.52</v>
      </c>
      <c r="I154" s="588">
        <f t="shared" si="59"/>
        <v>336.78</v>
      </c>
      <c r="J154" s="588">
        <f t="shared" si="60"/>
        <v>2854.72</v>
      </c>
      <c r="K154" s="588">
        <f t="shared" si="61"/>
        <v>3704.58</v>
      </c>
      <c r="L154" s="350"/>
      <c r="N154" s="351"/>
    </row>
    <row r="155" spans="2:14" s="295" customFormat="1" ht="30">
      <c r="B155" s="323" t="s">
        <v>94</v>
      </c>
      <c r="C155" s="323">
        <v>5214002</v>
      </c>
      <c r="D155" s="323" t="s">
        <v>553</v>
      </c>
      <c r="E155" s="587" t="s">
        <v>351</v>
      </c>
      <c r="F155" s="323" t="s">
        <v>0</v>
      </c>
      <c r="G155" s="588">
        <f>MEM.COLINAS!AJ187</f>
        <v>31.4</v>
      </c>
      <c r="H155" s="588">
        <f t="shared" si="58"/>
        <v>22.11</v>
      </c>
      <c r="I155" s="588">
        <f t="shared" si="59"/>
        <v>28.69</v>
      </c>
      <c r="J155" s="588">
        <f t="shared" si="60"/>
        <v>694.25</v>
      </c>
      <c r="K155" s="588">
        <f t="shared" si="61"/>
        <v>900.87</v>
      </c>
      <c r="L155" s="350"/>
      <c r="N155" s="351"/>
    </row>
    <row r="156" spans="2:14" s="295" customFormat="1">
      <c r="B156" s="323" t="s">
        <v>23</v>
      </c>
      <c r="C156" s="323">
        <v>83693</v>
      </c>
      <c r="D156" s="323" t="s">
        <v>606</v>
      </c>
      <c r="E156" s="590" t="s">
        <v>355</v>
      </c>
      <c r="F156" s="323" t="s">
        <v>0</v>
      </c>
      <c r="G156" s="588">
        <f>MEM.COLINAS!AJ195</f>
        <v>271.89999999999998</v>
      </c>
      <c r="H156" s="588">
        <f t="shared" si="58"/>
        <v>3.16</v>
      </c>
      <c r="I156" s="588">
        <f t="shared" si="59"/>
        <v>4.0999999999999996</v>
      </c>
      <c r="J156" s="588">
        <f t="shared" si="60"/>
        <v>859.2</v>
      </c>
      <c r="K156" s="588">
        <f t="shared" si="61"/>
        <v>1114.79</v>
      </c>
      <c r="L156" s="350"/>
      <c r="N156" s="351"/>
    </row>
    <row r="157" spans="2:14">
      <c r="B157" s="732"/>
      <c r="C157" s="731"/>
      <c r="D157" s="731"/>
      <c r="E157" s="731"/>
      <c r="F157" s="731"/>
      <c r="G157" s="731"/>
      <c r="H157" s="731"/>
      <c r="I157" s="731"/>
      <c r="J157" s="731"/>
      <c r="K157" s="733"/>
    </row>
    <row r="158" spans="2:14" ht="15.75">
      <c r="B158" s="723" t="s">
        <v>562</v>
      </c>
      <c r="C158" s="724"/>
      <c r="D158" s="724"/>
      <c r="E158" s="724"/>
      <c r="F158" s="724"/>
      <c r="G158" s="724"/>
      <c r="H158" s="724"/>
      <c r="I158" s="725"/>
      <c r="J158" s="360">
        <f>J149+J136+J126+J122+J145+J132</f>
        <v>179407.41</v>
      </c>
      <c r="K158" s="360">
        <f>K149+K136+K126+K122+K145+K132</f>
        <v>232835.72</v>
      </c>
    </row>
    <row r="160" spans="2:14" ht="17.25">
      <c r="B160" s="726" t="s">
        <v>414</v>
      </c>
      <c r="C160" s="726"/>
      <c r="D160" s="726"/>
      <c r="E160" s="726"/>
      <c r="F160" s="726"/>
      <c r="G160" s="726"/>
      <c r="H160" s="726"/>
      <c r="I160" s="726"/>
      <c r="J160" s="726"/>
      <c r="K160" s="726"/>
    </row>
    <row r="161" spans="2:14">
      <c r="B161" s="401" t="s">
        <v>12</v>
      </c>
      <c r="C161" s="401" t="s">
        <v>13</v>
      </c>
      <c r="D161" s="401" t="s">
        <v>21</v>
      </c>
      <c r="E161" s="727" t="s">
        <v>22</v>
      </c>
      <c r="F161" s="727"/>
      <c r="G161" s="727"/>
      <c r="H161" s="727"/>
      <c r="I161" s="402"/>
      <c r="J161" s="353">
        <f>SUM(J162:J163)</f>
        <v>290.87</v>
      </c>
      <c r="K161" s="400">
        <f>SUM(K162:K163)</f>
        <v>376.19</v>
      </c>
    </row>
    <row r="162" spans="2:14" s="295" customFormat="1" ht="30">
      <c r="B162" s="323" t="s">
        <v>455</v>
      </c>
      <c r="C162" s="323">
        <v>14</v>
      </c>
      <c r="D162" s="323" t="s">
        <v>25</v>
      </c>
      <c r="E162" s="587" t="s">
        <v>366</v>
      </c>
      <c r="F162" s="323" t="s">
        <v>0</v>
      </c>
      <c r="G162" s="588">
        <f>MEM.PRINCESAS!AJ23</f>
        <v>876</v>
      </c>
      <c r="H162" s="588">
        <f>COMPOSIÇÕES!J45</f>
        <v>0.24</v>
      </c>
      <c r="I162" s="588">
        <f>ROUND(H162+(H162*$K$15),2)</f>
        <v>0.31</v>
      </c>
      <c r="J162" s="588">
        <f t="shared" ref="J162:J163" si="62">ROUND(G162*H162,2)</f>
        <v>210.24</v>
      </c>
      <c r="K162" s="588">
        <f t="shared" ref="K162:K163" si="63">ROUND(G162*I162,2)</f>
        <v>271.56</v>
      </c>
      <c r="L162" s="350"/>
      <c r="N162" s="351"/>
    </row>
    <row r="163" spans="2:14" s="295" customFormat="1">
      <c r="B163" s="323" t="s">
        <v>455</v>
      </c>
      <c r="C163" s="323">
        <v>15</v>
      </c>
      <c r="D163" s="323" t="s">
        <v>27</v>
      </c>
      <c r="E163" s="587" t="s">
        <v>352</v>
      </c>
      <c r="F163" s="323" t="s">
        <v>2</v>
      </c>
      <c r="G163" s="588">
        <v>1</v>
      </c>
      <c r="H163" s="588">
        <f>COMPOSIÇÕES!J68</f>
        <v>80.63</v>
      </c>
      <c r="I163" s="588">
        <f t="shared" ref="I163" si="64">ROUND(H163+(H163*$K$15),2)</f>
        <v>104.63</v>
      </c>
      <c r="J163" s="588">
        <f t="shared" si="62"/>
        <v>80.63</v>
      </c>
      <c r="K163" s="588">
        <f t="shared" si="63"/>
        <v>104.63</v>
      </c>
      <c r="L163" s="350"/>
      <c r="N163" s="351"/>
    </row>
    <row r="164" spans="2:14">
      <c r="B164" s="749"/>
      <c r="C164" s="749"/>
      <c r="D164" s="749"/>
      <c r="E164" s="749"/>
      <c r="F164" s="749"/>
      <c r="G164" s="749"/>
      <c r="H164" s="749"/>
      <c r="I164" s="749"/>
      <c r="J164" s="749"/>
      <c r="K164" s="749"/>
    </row>
    <row r="165" spans="2:14">
      <c r="B165" s="399"/>
      <c r="C165" s="399"/>
      <c r="D165" s="399"/>
      <c r="F165" s="399"/>
    </row>
    <row r="166" spans="2:14">
      <c r="B166" s="401" t="s">
        <v>12</v>
      </c>
      <c r="C166" s="401" t="s">
        <v>13</v>
      </c>
      <c r="D166" s="401" t="s">
        <v>32</v>
      </c>
      <c r="E166" s="727" t="s">
        <v>294</v>
      </c>
      <c r="F166" s="727"/>
      <c r="G166" s="727"/>
      <c r="H166" s="727"/>
      <c r="I166" s="402"/>
      <c r="J166" s="353">
        <f>SUM(J167:J170)</f>
        <v>5610.55</v>
      </c>
      <c r="K166" s="400">
        <f>SUM(K167:K170)</f>
        <v>7281.94</v>
      </c>
    </row>
    <row r="167" spans="2:14" s="295" customFormat="1" ht="30">
      <c r="B167" s="591" t="s">
        <v>23</v>
      </c>
      <c r="C167" s="592">
        <v>100576</v>
      </c>
      <c r="D167" s="591" t="s">
        <v>35</v>
      </c>
      <c r="E167" s="593" t="s">
        <v>356</v>
      </c>
      <c r="F167" s="591" t="s">
        <v>0</v>
      </c>
      <c r="G167" s="594">
        <f>MEM.PRINCESAS!AJ37</f>
        <v>876</v>
      </c>
      <c r="H167" s="594">
        <v>1.42</v>
      </c>
      <c r="I167" s="588">
        <f>ROUND(H167+(H167*$K$15),2)</f>
        <v>1.84</v>
      </c>
      <c r="J167" s="588">
        <f>ROUND(G167*H167,2)</f>
        <v>1243.92</v>
      </c>
      <c r="K167" s="588">
        <f>ROUND(G167*I167,2)</f>
        <v>1611.84</v>
      </c>
      <c r="L167" s="350"/>
      <c r="N167" s="351"/>
    </row>
    <row r="168" spans="2:14" s="295" customFormat="1" ht="30">
      <c r="B168" s="595" t="s">
        <v>23</v>
      </c>
      <c r="C168" s="596">
        <v>17</v>
      </c>
      <c r="D168" s="591" t="s">
        <v>37</v>
      </c>
      <c r="E168" s="597" t="s">
        <v>314</v>
      </c>
      <c r="F168" s="595" t="s">
        <v>3</v>
      </c>
      <c r="G168" s="598">
        <f>MEM.PRINCESAS!AJ44</f>
        <v>434.49</v>
      </c>
      <c r="H168" s="598">
        <f>COMPOSIÇÕES!J94</f>
        <v>1.45</v>
      </c>
      <c r="I168" s="588">
        <f t="shared" ref="I168:I170" si="65">ROUND(H168+(H168*$K$15),2)</f>
        <v>1.88</v>
      </c>
      <c r="J168" s="588">
        <f t="shared" ref="J168:J170" si="66">ROUND(G168*H168,2)</f>
        <v>630.01</v>
      </c>
      <c r="K168" s="588">
        <f t="shared" ref="K168:K170" si="67">ROUND(G168*I168,2)</f>
        <v>816.84</v>
      </c>
      <c r="L168" s="350"/>
      <c r="N168" s="351"/>
    </row>
    <row r="169" spans="2:14" s="295" customFormat="1" ht="45">
      <c r="B169" s="323" t="s">
        <v>23</v>
      </c>
      <c r="C169" s="323">
        <v>100982</v>
      </c>
      <c r="D169" s="591" t="s">
        <v>38</v>
      </c>
      <c r="E169" s="587" t="s">
        <v>685</v>
      </c>
      <c r="F169" s="323" t="s">
        <v>3</v>
      </c>
      <c r="G169" s="588">
        <f>MEM.PRINCESAS!AJ50</f>
        <v>434.49</v>
      </c>
      <c r="H169" s="588">
        <v>5.34</v>
      </c>
      <c r="I169" s="588">
        <f t="shared" si="65"/>
        <v>6.93</v>
      </c>
      <c r="J169" s="588">
        <f t="shared" si="66"/>
        <v>2320.1799999999998</v>
      </c>
      <c r="K169" s="588">
        <f t="shared" si="67"/>
        <v>3011.02</v>
      </c>
      <c r="L169" s="350"/>
      <c r="N169" s="351"/>
    </row>
    <row r="170" spans="2:14" s="295" customFormat="1" ht="30">
      <c r="B170" s="323" t="s">
        <v>23</v>
      </c>
      <c r="C170" s="323">
        <v>93589</v>
      </c>
      <c r="D170" s="591" t="s">
        <v>40</v>
      </c>
      <c r="E170" s="587" t="s">
        <v>686</v>
      </c>
      <c r="F170" s="323" t="s">
        <v>346</v>
      </c>
      <c r="G170" s="588">
        <f>MEM.PRINCESAS!AJ56</f>
        <v>868.98</v>
      </c>
      <c r="H170" s="588">
        <v>1.63</v>
      </c>
      <c r="I170" s="588">
        <f t="shared" si="65"/>
        <v>2.12</v>
      </c>
      <c r="J170" s="588">
        <f t="shared" si="66"/>
        <v>1416.44</v>
      </c>
      <c r="K170" s="588">
        <f t="shared" si="67"/>
        <v>1842.24</v>
      </c>
      <c r="L170" s="350"/>
      <c r="N170" s="351"/>
    </row>
    <row r="171" spans="2:14">
      <c r="B171" s="749"/>
      <c r="C171" s="749"/>
      <c r="D171" s="749"/>
      <c r="E171" s="749"/>
      <c r="F171" s="749"/>
      <c r="G171" s="749"/>
      <c r="H171" s="749"/>
      <c r="I171" s="749"/>
      <c r="J171" s="749"/>
      <c r="K171" s="749"/>
    </row>
    <row r="172" spans="2:14">
      <c r="B172" s="399"/>
      <c r="C172" s="399"/>
      <c r="D172" s="399"/>
      <c r="F172" s="399"/>
    </row>
    <row r="173" spans="2:14">
      <c r="B173" s="401" t="s">
        <v>12</v>
      </c>
      <c r="C173" s="401" t="s">
        <v>13</v>
      </c>
      <c r="D173" s="401" t="s">
        <v>43</v>
      </c>
      <c r="E173" s="718" t="s">
        <v>44</v>
      </c>
      <c r="F173" s="719"/>
      <c r="G173" s="719"/>
      <c r="H173" s="720"/>
      <c r="I173" s="403"/>
      <c r="J173" s="354">
        <f>SUM(J174:J175)</f>
        <v>63342.64</v>
      </c>
      <c r="K173" s="400">
        <f>SUM(K174:K175)</f>
        <v>82197.679999999993</v>
      </c>
    </row>
    <row r="174" spans="2:14" s="295" customFormat="1" ht="45">
      <c r="B174" s="323" t="s">
        <v>23</v>
      </c>
      <c r="C174" s="323">
        <v>94267</v>
      </c>
      <c r="D174" s="323" t="s">
        <v>45</v>
      </c>
      <c r="E174" s="587" t="s">
        <v>665</v>
      </c>
      <c r="F174" s="323" t="s">
        <v>1</v>
      </c>
      <c r="G174" s="588">
        <f>MEM.PRINCESAS!AJ64</f>
        <v>292</v>
      </c>
      <c r="H174" s="588">
        <f>H137</f>
        <v>34.69</v>
      </c>
      <c r="I174" s="588">
        <f>ROUND(H174+(H174*$K$15),2)</f>
        <v>45.02</v>
      </c>
      <c r="J174" s="588">
        <f>ROUND(G174*H174,2)</f>
        <v>10129.48</v>
      </c>
      <c r="K174" s="588">
        <f>ROUND(G174*I174,2)</f>
        <v>13145.84</v>
      </c>
      <c r="L174" s="350"/>
      <c r="N174" s="351"/>
    </row>
    <row r="175" spans="2:14" s="295" customFormat="1">
      <c r="B175" s="607" t="s">
        <v>322</v>
      </c>
      <c r="C175" s="607" t="s">
        <v>302</v>
      </c>
      <c r="D175" s="323" t="s">
        <v>47</v>
      </c>
      <c r="E175" s="608" t="s">
        <v>301</v>
      </c>
      <c r="F175" s="607" t="s">
        <v>0</v>
      </c>
      <c r="G175" s="609">
        <f>MEM.PRINCESAS!AJ70</f>
        <v>858</v>
      </c>
      <c r="H175" s="609">
        <f>H134</f>
        <v>62.02</v>
      </c>
      <c r="I175" s="609">
        <f>ROUND(H175+(H175*$K$15),2)</f>
        <v>80.48</v>
      </c>
      <c r="J175" s="610">
        <f t="shared" ref="J175" si="68">ROUND(G175*H175,2)</f>
        <v>53213.16</v>
      </c>
      <c r="K175" s="611">
        <f t="shared" ref="K175" si="69">ROUND(G175*I175,2)</f>
        <v>69051.839999999997</v>
      </c>
      <c r="L175" s="350"/>
      <c r="N175" s="351"/>
    </row>
    <row r="176" spans="2:14">
      <c r="B176" s="746"/>
      <c r="C176" s="747"/>
      <c r="D176" s="747"/>
      <c r="E176" s="747"/>
      <c r="F176" s="747"/>
      <c r="G176" s="747"/>
      <c r="H176" s="747"/>
      <c r="I176" s="747"/>
      <c r="J176" s="747"/>
      <c r="K176" s="748"/>
    </row>
    <row r="177" spans="2:14">
      <c r="B177" s="729"/>
      <c r="C177" s="728"/>
      <c r="D177" s="728"/>
      <c r="E177" s="728"/>
      <c r="F177" s="728"/>
      <c r="G177" s="728"/>
      <c r="H177" s="728"/>
      <c r="I177" s="728"/>
      <c r="J177" s="728"/>
      <c r="K177" s="730"/>
    </row>
    <row r="178" spans="2:14">
      <c r="B178" s="499" t="s">
        <v>12</v>
      </c>
      <c r="C178" s="499" t="s">
        <v>13</v>
      </c>
      <c r="D178" s="499" t="s">
        <v>278</v>
      </c>
      <c r="E178" s="718" t="s">
        <v>377</v>
      </c>
      <c r="F178" s="719"/>
      <c r="G178" s="719"/>
      <c r="H178" s="720"/>
      <c r="I178" s="498"/>
      <c r="J178" s="354">
        <f>SUM(J179:J180)</f>
        <v>8689.2800000000007</v>
      </c>
      <c r="K178" s="354">
        <f>SUM(K179:K180)</f>
        <v>11276.08</v>
      </c>
    </row>
    <row r="179" spans="2:14" s="295" customFormat="1">
      <c r="B179" s="604" t="s">
        <v>178</v>
      </c>
      <c r="C179" s="604">
        <v>1</v>
      </c>
      <c r="D179" s="604" t="s">
        <v>357</v>
      </c>
      <c r="E179" s="605" t="s">
        <v>441</v>
      </c>
      <c r="F179" s="604" t="s">
        <v>2</v>
      </c>
      <c r="G179" s="606">
        <v>4</v>
      </c>
      <c r="H179" s="606">
        <f>COMPOSIÇÕES!J238</f>
        <v>45.47</v>
      </c>
      <c r="I179" s="588">
        <f t="shared" ref="I179:I180" si="70">ROUND(H179+(H179*$K$15),2)</f>
        <v>59.01</v>
      </c>
      <c r="J179" s="588">
        <f t="shared" ref="J179:J180" si="71">ROUND(G179*H179,2)</f>
        <v>181.88</v>
      </c>
      <c r="K179" s="588">
        <f t="shared" ref="K179:K180" si="72">ROUND(G179*I179,2)</f>
        <v>236.04</v>
      </c>
      <c r="L179" s="350"/>
      <c r="N179" s="351"/>
    </row>
    <row r="180" spans="2:14" s="295" customFormat="1">
      <c r="B180" s="604" t="s">
        <v>178</v>
      </c>
      <c r="C180" s="604">
        <v>2</v>
      </c>
      <c r="D180" s="604" t="s">
        <v>358</v>
      </c>
      <c r="E180" s="605" t="s">
        <v>380</v>
      </c>
      <c r="F180" s="604" t="s">
        <v>2</v>
      </c>
      <c r="G180" s="606">
        <v>4</v>
      </c>
      <c r="H180" s="588">
        <f>COMPOSIÇÕES!J246</f>
        <v>2126.85</v>
      </c>
      <c r="I180" s="588">
        <f t="shared" si="70"/>
        <v>2760.01</v>
      </c>
      <c r="J180" s="588">
        <f t="shared" si="71"/>
        <v>8507.4</v>
      </c>
      <c r="K180" s="588">
        <f t="shared" si="72"/>
        <v>11040.04</v>
      </c>
      <c r="L180" s="350"/>
      <c r="N180" s="351"/>
    </row>
    <row r="181" spans="2:14">
      <c r="B181" s="481"/>
      <c r="C181" s="481"/>
      <c r="D181" s="481"/>
      <c r="E181" s="481"/>
      <c r="F181" s="481"/>
      <c r="G181" s="481"/>
      <c r="H181" s="481"/>
      <c r="I181" s="481"/>
      <c r="J181" s="481"/>
      <c r="K181" s="481"/>
    </row>
    <row r="182" spans="2:14">
      <c r="B182" s="401" t="s">
        <v>12</v>
      </c>
      <c r="C182" s="401" t="s">
        <v>13</v>
      </c>
      <c r="D182" s="401" t="s">
        <v>307</v>
      </c>
      <c r="E182" s="718" t="s">
        <v>296</v>
      </c>
      <c r="F182" s="719"/>
      <c r="G182" s="719"/>
      <c r="H182" s="720"/>
      <c r="I182" s="403"/>
      <c r="J182" s="500">
        <f>SUM(J183:J188)</f>
        <v>10811.54</v>
      </c>
      <c r="K182" s="400">
        <f>SUM(K183:K188)</f>
        <v>14030.21</v>
      </c>
    </row>
    <row r="183" spans="2:14" s="614" customFormat="1" ht="45">
      <c r="B183" s="604" t="s">
        <v>455</v>
      </c>
      <c r="C183" s="604">
        <v>11</v>
      </c>
      <c r="D183" s="604" t="s">
        <v>308</v>
      </c>
      <c r="E183" s="612" t="s">
        <v>559</v>
      </c>
      <c r="F183" s="323" t="s">
        <v>560</v>
      </c>
      <c r="G183" s="588">
        <v>30</v>
      </c>
      <c r="H183" s="588">
        <f>COMPOSIÇÕES!J373</f>
        <v>256.14999999999998</v>
      </c>
      <c r="I183" s="588">
        <f t="shared" ref="I183:I188" si="73">ROUND(H183+(H183*$K$15),2)</f>
        <v>332.41</v>
      </c>
      <c r="J183" s="588">
        <f t="shared" ref="J183:J188" si="74">ROUND(G183*H183,2)</f>
        <v>7684.5</v>
      </c>
      <c r="K183" s="588">
        <f t="shared" ref="K183:K188" si="75">ROUND(G183*I183,2)</f>
        <v>9972.2999999999993</v>
      </c>
      <c r="L183" s="613"/>
      <c r="N183" s="615"/>
    </row>
    <row r="184" spans="2:14" s="295" customFormat="1">
      <c r="B184" s="323" t="s">
        <v>23</v>
      </c>
      <c r="C184" s="323">
        <v>83693</v>
      </c>
      <c r="D184" s="323" t="s">
        <v>309</v>
      </c>
      <c r="E184" s="590" t="s">
        <v>355</v>
      </c>
      <c r="F184" s="323" t="s">
        <v>0</v>
      </c>
      <c r="G184" s="588">
        <f>MEM.PRINCESAS!AJ81</f>
        <v>73</v>
      </c>
      <c r="H184" s="588">
        <f>H156</f>
        <v>3.16</v>
      </c>
      <c r="I184" s="588">
        <f t="shared" si="73"/>
        <v>4.0999999999999996</v>
      </c>
      <c r="J184" s="588">
        <f t="shared" si="74"/>
        <v>230.68</v>
      </c>
      <c r="K184" s="588">
        <f t="shared" si="75"/>
        <v>299.3</v>
      </c>
      <c r="L184" s="350"/>
      <c r="N184" s="351"/>
    </row>
    <row r="185" spans="2:14" s="295" customFormat="1" ht="30">
      <c r="B185" s="323" t="s">
        <v>94</v>
      </c>
      <c r="C185" s="323">
        <v>5213440</v>
      </c>
      <c r="D185" s="323" t="s">
        <v>364</v>
      </c>
      <c r="E185" s="587" t="s">
        <v>586</v>
      </c>
      <c r="F185" s="323" t="s">
        <v>2</v>
      </c>
      <c r="G185" s="588">
        <v>4</v>
      </c>
      <c r="H185" s="588">
        <f>H151</f>
        <v>144.94999999999999</v>
      </c>
      <c r="I185" s="588">
        <f t="shared" si="73"/>
        <v>188.1</v>
      </c>
      <c r="J185" s="588">
        <f t="shared" si="74"/>
        <v>579.79999999999995</v>
      </c>
      <c r="K185" s="588">
        <f t="shared" si="75"/>
        <v>752.4</v>
      </c>
      <c r="L185" s="350"/>
      <c r="N185" s="351"/>
    </row>
    <row r="186" spans="2:14" s="295" customFormat="1" ht="30">
      <c r="B186" s="323" t="s">
        <v>94</v>
      </c>
      <c r="C186" s="323">
        <v>5213444</v>
      </c>
      <c r="D186" s="323" t="s">
        <v>547</v>
      </c>
      <c r="E186" s="587" t="s">
        <v>585</v>
      </c>
      <c r="F186" s="323" t="s">
        <v>2</v>
      </c>
      <c r="G186" s="588">
        <v>1</v>
      </c>
      <c r="H186" s="588">
        <f>H152</f>
        <v>150.44</v>
      </c>
      <c r="I186" s="588">
        <f t="shared" si="73"/>
        <v>195.23</v>
      </c>
      <c r="J186" s="588">
        <f t="shared" si="74"/>
        <v>150.44</v>
      </c>
      <c r="K186" s="588">
        <f t="shared" si="75"/>
        <v>195.23</v>
      </c>
      <c r="L186" s="350"/>
      <c r="N186" s="351"/>
    </row>
    <row r="187" spans="2:14" s="295" customFormat="1" ht="30">
      <c r="B187" s="323" t="s">
        <v>94</v>
      </c>
      <c r="C187" s="323">
        <v>5213464</v>
      </c>
      <c r="D187" s="323" t="s">
        <v>549</v>
      </c>
      <c r="E187" s="587" t="s">
        <v>603</v>
      </c>
      <c r="F187" s="323" t="s">
        <v>2</v>
      </c>
      <c r="G187" s="588">
        <v>2</v>
      </c>
      <c r="H187" s="588">
        <f>H153</f>
        <v>174.74</v>
      </c>
      <c r="I187" s="588">
        <f t="shared" si="73"/>
        <v>226.76</v>
      </c>
      <c r="J187" s="588">
        <f t="shared" si="74"/>
        <v>349.48</v>
      </c>
      <c r="K187" s="588">
        <f t="shared" si="75"/>
        <v>453.52</v>
      </c>
      <c r="L187" s="350"/>
      <c r="N187" s="351"/>
    </row>
    <row r="188" spans="2:14" s="295" customFormat="1" ht="30">
      <c r="B188" s="323" t="s">
        <v>94</v>
      </c>
      <c r="C188" s="323">
        <v>5213863</v>
      </c>
      <c r="D188" s="323" t="s">
        <v>551</v>
      </c>
      <c r="E188" s="587" t="s">
        <v>353</v>
      </c>
      <c r="F188" s="323" t="s">
        <v>2</v>
      </c>
      <c r="G188" s="588">
        <f>SUM(G185:G187)</f>
        <v>7</v>
      </c>
      <c r="H188" s="588">
        <f>H154</f>
        <v>259.52</v>
      </c>
      <c r="I188" s="588">
        <f t="shared" si="73"/>
        <v>336.78</v>
      </c>
      <c r="J188" s="588">
        <f t="shared" si="74"/>
        <v>1816.64</v>
      </c>
      <c r="K188" s="588">
        <f t="shared" si="75"/>
        <v>2357.46</v>
      </c>
      <c r="L188" s="350"/>
      <c r="N188" s="351"/>
    </row>
    <row r="189" spans="2:14">
      <c r="B189" s="322"/>
      <c r="C189" s="399"/>
      <c r="D189" s="399"/>
      <c r="E189" s="316"/>
      <c r="F189" s="139"/>
      <c r="H189" s="206"/>
      <c r="I189" s="206"/>
      <c r="J189" s="206"/>
      <c r="K189" s="206"/>
    </row>
    <row r="190" spans="2:14" ht="15.75">
      <c r="B190" s="723" t="s">
        <v>376</v>
      </c>
      <c r="C190" s="724"/>
      <c r="D190" s="724"/>
      <c r="E190" s="724"/>
      <c r="F190" s="724"/>
      <c r="G190" s="724"/>
      <c r="H190" s="724"/>
      <c r="I190" s="725"/>
      <c r="J190" s="360">
        <f>J182+J173+J166+J161</f>
        <v>80055.600000000006</v>
      </c>
      <c r="K190" s="360">
        <f>K182+K173+K166+K161+K178</f>
        <v>115162.1</v>
      </c>
    </row>
    <row r="192" spans="2:14" ht="15.75" customHeight="1">
      <c r="B192" s="721" t="s">
        <v>52</v>
      </c>
      <c r="C192" s="721"/>
      <c r="D192" s="721"/>
      <c r="E192" s="721"/>
      <c r="F192" s="721"/>
      <c r="G192" s="721"/>
      <c r="H192" s="721"/>
      <c r="I192" s="721"/>
      <c r="J192" s="722">
        <f>J190+J158+J119+J84</f>
        <v>614447.35</v>
      </c>
      <c r="K192" s="722">
        <f>K190+K158+K119+K84</f>
        <v>816174.52</v>
      </c>
    </row>
    <row r="193" spans="2:11" ht="15.75" customHeight="1">
      <c r="B193" s="721"/>
      <c r="C193" s="721"/>
      <c r="D193" s="721"/>
      <c r="E193" s="721"/>
      <c r="F193" s="721"/>
      <c r="G193" s="721"/>
      <c r="H193" s="721"/>
      <c r="I193" s="721"/>
      <c r="J193" s="722"/>
      <c r="K193" s="722"/>
    </row>
    <row r="195" spans="2:11">
      <c r="B195" s="570"/>
      <c r="C195" s="570"/>
      <c r="D195" s="570"/>
      <c r="F195" s="570"/>
    </row>
    <row r="197" spans="2:11">
      <c r="B197" s="700" t="s">
        <v>310</v>
      </c>
      <c r="C197" s="700"/>
      <c r="D197" s="700"/>
      <c r="E197" s="700"/>
      <c r="F197" s="700"/>
      <c r="G197" s="700"/>
      <c r="H197" s="700"/>
      <c r="I197" s="700"/>
      <c r="J197" s="700"/>
      <c r="K197" s="700"/>
    </row>
    <row r="198" spans="2:11">
      <c r="B198" s="717" t="s">
        <v>311</v>
      </c>
      <c r="C198" s="717"/>
      <c r="D198" s="717"/>
      <c r="E198" s="717"/>
      <c r="F198" s="717"/>
      <c r="G198" s="717"/>
      <c r="H198" s="717"/>
      <c r="I198" s="717"/>
      <c r="J198" s="717"/>
      <c r="K198" s="717"/>
    </row>
    <row r="199" spans="2:11">
      <c r="B199" s="700" t="s">
        <v>87</v>
      </c>
      <c r="C199" s="700"/>
      <c r="D199" s="700"/>
      <c r="E199" s="700"/>
      <c r="F199" s="700"/>
      <c r="G199" s="700"/>
      <c r="H199" s="700"/>
      <c r="I199" s="700"/>
      <c r="J199" s="700"/>
      <c r="K199" s="700"/>
    </row>
    <row r="200" spans="2:11">
      <c r="B200" s="700" t="s">
        <v>312</v>
      </c>
      <c r="C200" s="700"/>
      <c r="D200" s="700"/>
      <c r="E200" s="700"/>
      <c r="F200" s="700"/>
      <c r="G200" s="700"/>
      <c r="H200" s="700"/>
      <c r="I200" s="700"/>
      <c r="J200" s="700"/>
      <c r="K200" s="700"/>
    </row>
  </sheetData>
  <mergeCells count="80">
    <mergeCell ref="C12:E12"/>
    <mergeCell ref="E21:H21"/>
    <mergeCell ref="B23:K23"/>
    <mergeCell ref="B177:K177"/>
    <mergeCell ref="E173:H173"/>
    <mergeCell ref="B176:K176"/>
    <mergeCell ref="E149:H149"/>
    <mergeCell ref="B157:K157"/>
    <mergeCell ref="B158:I158"/>
    <mergeCell ref="B160:K160"/>
    <mergeCell ref="E161:H161"/>
    <mergeCell ref="E63:H63"/>
    <mergeCell ref="B164:K164"/>
    <mergeCell ref="E166:H166"/>
    <mergeCell ref="B171:K171"/>
    <mergeCell ref="B125:K125"/>
    <mergeCell ref="E126:H126"/>
    <mergeCell ref="E87:H87"/>
    <mergeCell ref="B135:K135"/>
    <mergeCell ref="E136:H136"/>
    <mergeCell ref="B148:K148"/>
    <mergeCell ref="E97:H97"/>
    <mergeCell ref="B109:K109"/>
    <mergeCell ref="E110:H110"/>
    <mergeCell ref="B118:K118"/>
    <mergeCell ref="B119:I119"/>
    <mergeCell ref="E132:H132"/>
    <mergeCell ref="E145:H145"/>
    <mergeCell ref="B90:K90"/>
    <mergeCell ref="E91:H91"/>
    <mergeCell ref="B96:K96"/>
    <mergeCell ref="B121:K121"/>
    <mergeCell ref="E122:H122"/>
    <mergeCell ref="E106:H106"/>
    <mergeCell ref="B15:C15"/>
    <mergeCell ref="D15:G15"/>
    <mergeCell ref="B1:K1"/>
    <mergeCell ref="B2:K2"/>
    <mergeCell ref="B3:K3"/>
    <mergeCell ref="B4:K4"/>
    <mergeCell ref="B5:K5"/>
    <mergeCell ref="B6:K6"/>
    <mergeCell ref="B7:K7"/>
    <mergeCell ref="C10:E10"/>
    <mergeCell ref="G17:G18"/>
    <mergeCell ref="K17:K18"/>
    <mergeCell ref="J17:J18"/>
    <mergeCell ref="I17:I18"/>
    <mergeCell ref="H17:H18"/>
    <mergeCell ref="B17:B18"/>
    <mergeCell ref="C17:C18"/>
    <mergeCell ref="D17:D18"/>
    <mergeCell ref="E17:E18"/>
    <mergeCell ref="F17:F18"/>
    <mergeCell ref="B20:K20"/>
    <mergeCell ref="E24:H24"/>
    <mergeCell ref="B29:K29"/>
    <mergeCell ref="E30:H30"/>
    <mergeCell ref="B86:K86"/>
    <mergeCell ref="E37:H37"/>
    <mergeCell ref="E71:H71"/>
    <mergeCell ref="E45:H45"/>
    <mergeCell ref="B44:K44"/>
    <mergeCell ref="B36:K36"/>
    <mergeCell ref="B70:K70"/>
    <mergeCell ref="B83:K83"/>
    <mergeCell ref="B84:I84"/>
    <mergeCell ref="B62:K62"/>
    <mergeCell ref="B53:K53"/>
    <mergeCell ref="E54:H54"/>
    <mergeCell ref="B197:K197"/>
    <mergeCell ref="B198:K198"/>
    <mergeCell ref="B199:K199"/>
    <mergeCell ref="B200:K200"/>
    <mergeCell ref="E178:H178"/>
    <mergeCell ref="B192:I193"/>
    <mergeCell ref="K192:K193"/>
    <mergeCell ref="J192:J193"/>
    <mergeCell ref="E182:H182"/>
    <mergeCell ref="B190:I190"/>
  </mergeCells>
  <phoneticPr fontId="25" type="noConversion"/>
  <pageMargins left="0.51181102362204722" right="0.51181102362204722" top="0.78740157480314965" bottom="0.78740157480314965" header="0.31496062992125984" footer="0.31496062992125984"/>
  <pageSetup paperSize="9" scale="55" fitToHeight="0" orientation="portrait" r:id="rId1"/>
  <rowBreaks count="2" manualBreakCount="2">
    <brk id="62" max="16383" man="1"/>
    <brk id="15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DE0A-F09E-4CBD-8A6D-0008FF5A0F05}">
  <sheetPr>
    <pageSetUpPr fitToPage="1"/>
  </sheetPr>
  <dimension ref="A1:AR216"/>
  <sheetViews>
    <sheetView view="pageBreakPreview" topLeftCell="A166" zoomScale="85" zoomScaleSheetLayoutView="85" workbookViewId="0">
      <selection activeCell="W73" sqref="W73"/>
    </sheetView>
  </sheetViews>
  <sheetFormatPr defaultColWidth="9.140625" defaultRowHeight="15"/>
  <cols>
    <col min="1" max="1" width="3.7109375" style="409" customWidth="1"/>
    <col min="2" max="2" width="4.42578125" style="409" customWidth="1"/>
    <col min="3" max="3" width="5" style="409" customWidth="1"/>
    <col min="4" max="10" width="3.7109375" style="409" customWidth="1"/>
    <col min="11" max="11" width="5" style="409" customWidth="1"/>
    <col min="12" max="12" width="3.7109375" style="409" customWidth="1"/>
    <col min="13" max="13" width="4.28515625" style="409" customWidth="1"/>
    <col min="14" max="15" width="3.7109375" style="412" customWidth="1"/>
    <col min="16" max="18" width="3.7109375" style="409" customWidth="1"/>
    <col min="19" max="19" width="3.7109375" style="412" customWidth="1"/>
    <col min="20" max="34" width="3.7109375" style="409" customWidth="1"/>
    <col min="35" max="35" width="6.42578125" style="409" customWidth="1"/>
    <col min="36" max="36" width="12.28515625" style="410" customWidth="1"/>
    <col min="37" max="38" width="9.140625" style="412"/>
    <col min="39" max="16384" width="9.140625" style="409"/>
  </cols>
  <sheetData>
    <row r="1" spans="1:38" ht="24.75" customHeight="1">
      <c r="A1" s="418"/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38" ht="22.5" customHeight="1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38" ht="16.5" customHeight="1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</row>
    <row r="4" spans="1:38" ht="16.5" customHeight="1">
      <c r="A4" s="659" t="s">
        <v>316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</row>
    <row r="5" spans="1:38" ht="16.5" customHeight="1">
      <c r="A5" s="98"/>
      <c r="B5" s="658"/>
      <c r="C5" s="658"/>
      <c r="D5" s="658"/>
      <c r="E5" s="658"/>
      <c r="F5" s="658"/>
      <c r="G5" s="658"/>
      <c r="H5" s="658"/>
      <c r="I5" s="658"/>
      <c r="J5" s="658"/>
      <c r="K5" s="658"/>
    </row>
    <row r="6" spans="1:38" ht="16.5" customHeight="1">
      <c r="A6" s="659" t="s">
        <v>336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59"/>
      <c r="S6" s="659"/>
      <c r="T6" s="659"/>
      <c r="U6" s="659"/>
      <c r="V6" s="659"/>
      <c r="W6" s="659"/>
      <c r="X6" s="659"/>
      <c r="Y6" s="659"/>
      <c r="Z6" s="659"/>
      <c r="AA6" s="659"/>
      <c r="AB6" s="659"/>
      <c r="AC6" s="659"/>
      <c r="AD6" s="659"/>
      <c r="AE6" s="659"/>
      <c r="AF6" s="659"/>
      <c r="AG6" s="659"/>
      <c r="AH6" s="659"/>
      <c r="AI6" s="659"/>
    </row>
    <row r="7" spans="1:38" ht="16.5" customHeight="1">
      <c r="A7" s="109"/>
      <c r="B7" s="413"/>
      <c r="C7" s="413"/>
      <c r="D7" s="413"/>
      <c r="E7" s="413"/>
      <c r="F7" s="413"/>
      <c r="G7" s="413"/>
      <c r="H7" s="413"/>
      <c r="I7" s="413"/>
      <c r="J7" s="413"/>
      <c r="K7" s="413"/>
    </row>
    <row r="8" spans="1:38" ht="16.5" customHeight="1">
      <c r="A8" s="374" t="s">
        <v>335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</row>
    <row r="9" spans="1:38" ht="16.5" customHeight="1">
      <c r="A9" s="374" t="s">
        <v>337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</row>
    <row r="10" spans="1:38" s="513" customFormat="1" ht="16.5" customHeight="1">
      <c r="A10" s="374" t="s">
        <v>597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N10" s="512"/>
      <c r="O10" s="512"/>
      <c r="S10" s="512"/>
      <c r="AJ10" s="509"/>
      <c r="AK10" s="512"/>
      <c r="AL10" s="512"/>
    </row>
    <row r="11" spans="1:38" ht="16.5" customHeight="1">
      <c r="A11" s="398" t="s">
        <v>565</v>
      </c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38" ht="16.5" customHeight="1">
      <c r="A12" s="396" t="s">
        <v>333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38" ht="16.5" customHeight="1"/>
    <row r="14" spans="1:38" ht="30" customHeight="1">
      <c r="A14" s="759" t="s">
        <v>566</v>
      </c>
      <c r="B14" s="760"/>
      <c r="C14" s="760"/>
      <c r="D14" s="760"/>
      <c r="E14" s="760"/>
      <c r="F14" s="760"/>
      <c r="G14" s="760"/>
      <c r="H14" s="760"/>
      <c r="I14" s="760"/>
      <c r="J14" s="760"/>
      <c r="K14" s="760"/>
      <c r="L14" s="760"/>
      <c r="M14" s="760"/>
      <c r="N14" s="760"/>
      <c r="O14" s="760"/>
      <c r="P14" s="760"/>
      <c r="Q14" s="760"/>
      <c r="R14" s="760"/>
      <c r="S14" s="760"/>
      <c r="T14" s="760"/>
      <c r="U14" s="760"/>
      <c r="V14" s="760"/>
      <c r="W14" s="760"/>
      <c r="X14" s="760"/>
      <c r="Y14" s="760"/>
      <c r="Z14" s="760"/>
      <c r="AA14" s="760"/>
      <c r="AB14" s="760"/>
      <c r="AC14" s="760"/>
      <c r="AD14" s="760"/>
      <c r="AE14" s="760"/>
      <c r="AF14" s="760"/>
      <c r="AG14" s="760"/>
      <c r="AH14" s="760"/>
      <c r="AI14" s="761"/>
    </row>
    <row r="18" spans="1:44">
      <c r="A18" s="755" t="s">
        <v>108</v>
      </c>
      <c r="B18" s="756"/>
      <c r="C18" s="756"/>
      <c r="D18" s="756"/>
      <c r="E18" s="756"/>
      <c r="F18" s="756"/>
      <c r="G18" s="756"/>
      <c r="H18" s="756"/>
      <c r="I18" s="756"/>
      <c r="J18" s="756"/>
      <c r="K18" s="756"/>
      <c r="L18" s="756"/>
      <c r="M18" s="756"/>
      <c r="N18" s="756"/>
      <c r="O18" s="756"/>
      <c r="P18" s="756"/>
      <c r="Q18" s="756"/>
      <c r="R18" s="756"/>
      <c r="S18" s="756"/>
      <c r="T18" s="756"/>
      <c r="U18" s="756"/>
      <c r="V18" s="756"/>
      <c r="W18" s="756"/>
      <c r="X18" s="756"/>
      <c r="Y18" s="756"/>
      <c r="Z18" s="756"/>
      <c r="AA18" s="756"/>
      <c r="AB18" s="756"/>
      <c r="AC18" s="756"/>
      <c r="AD18" s="756"/>
      <c r="AE18" s="756"/>
      <c r="AF18" s="756"/>
      <c r="AG18" s="756"/>
      <c r="AH18" s="756"/>
      <c r="AI18" s="757"/>
    </row>
    <row r="19" spans="1:44" s="408" customFormat="1">
      <c r="A19" s="437"/>
      <c r="B19" s="428"/>
      <c r="C19" s="428"/>
      <c r="D19" s="428"/>
      <c r="E19" s="428"/>
      <c r="F19" s="433"/>
      <c r="G19" s="433"/>
      <c r="H19" s="433"/>
      <c r="I19" s="428"/>
      <c r="J19" s="433"/>
      <c r="K19" s="433"/>
      <c r="L19" s="433"/>
      <c r="M19" s="433"/>
      <c r="N19" s="428"/>
      <c r="O19" s="428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04"/>
      <c r="AK19" s="407"/>
      <c r="AL19" s="407"/>
    </row>
    <row r="20" spans="1:44" s="502" customFormat="1">
      <c r="A20" s="751" t="s">
        <v>416</v>
      </c>
      <c r="B20" s="751"/>
      <c r="C20" s="751"/>
      <c r="D20" s="751"/>
      <c r="E20" s="751"/>
      <c r="F20" s="751"/>
      <c r="G20" s="751"/>
      <c r="H20" s="751"/>
      <c r="I20" s="751"/>
      <c r="J20" s="751"/>
      <c r="K20" s="751"/>
      <c r="L20" s="751"/>
      <c r="M20" s="751"/>
      <c r="N20" s="751"/>
      <c r="O20" s="751"/>
      <c r="P20" s="751"/>
      <c r="Q20" s="751"/>
      <c r="R20" s="751"/>
      <c r="S20" s="751"/>
      <c r="T20" s="751"/>
      <c r="U20" s="751"/>
      <c r="V20" s="751"/>
      <c r="W20" s="751"/>
      <c r="X20" s="751"/>
      <c r="Y20" s="751"/>
      <c r="Z20" s="751"/>
      <c r="AA20" s="751"/>
      <c r="AB20" s="751"/>
      <c r="AC20" s="751"/>
      <c r="AD20" s="751"/>
      <c r="AE20" s="751"/>
      <c r="AF20" s="751"/>
      <c r="AG20" s="751"/>
      <c r="AH20" s="751"/>
      <c r="AI20" s="751"/>
      <c r="AJ20" s="503"/>
      <c r="AK20" s="505"/>
      <c r="AL20" s="505"/>
      <c r="AM20" s="505"/>
    </row>
    <row r="21" spans="1:44" s="502" customFormat="1">
      <c r="A21" s="501"/>
      <c r="B21" s="501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  <c r="AI21" s="501"/>
      <c r="AJ21" s="503"/>
      <c r="AK21" s="505"/>
      <c r="AL21" s="505"/>
    </row>
    <row r="22" spans="1:44" s="502" customFormat="1">
      <c r="A22" s="502" t="s">
        <v>113</v>
      </c>
      <c r="B22" s="750">
        <v>220</v>
      </c>
      <c r="C22" s="750"/>
      <c r="D22" s="750"/>
      <c r="E22" s="502" t="s">
        <v>1</v>
      </c>
      <c r="F22" s="506" t="s">
        <v>114</v>
      </c>
      <c r="G22" s="750">
        <v>6</v>
      </c>
      <c r="H22" s="750"/>
      <c r="I22" s="502" t="s">
        <v>1</v>
      </c>
      <c r="J22" s="506" t="s">
        <v>115</v>
      </c>
      <c r="K22" s="750">
        <f>B22*G22</f>
        <v>1320</v>
      </c>
      <c r="L22" s="750"/>
      <c r="M22" s="341" t="s">
        <v>0</v>
      </c>
      <c r="N22" s="505"/>
      <c r="O22" s="502" t="s">
        <v>417</v>
      </c>
      <c r="P22" s="341"/>
      <c r="Q22" s="341"/>
      <c r="S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503"/>
      <c r="AK22" s="505"/>
      <c r="AL22" s="505"/>
    </row>
    <row r="23" spans="1:44" s="502" customFormat="1">
      <c r="A23" s="502" t="s">
        <v>113</v>
      </c>
      <c r="B23" s="750">
        <v>56.9</v>
      </c>
      <c r="C23" s="750"/>
      <c r="D23" s="750"/>
      <c r="E23" s="502" t="s">
        <v>1</v>
      </c>
      <c r="F23" s="506" t="s">
        <v>114</v>
      </c>
      <c r="G23" s="750">
        <v>4</v>
      </c>
      <c r="H23" s="750"/>
      <c r="I23" s="502" t="s">
        <v>1</v>
      </c>
      <c r="J23" s="506" t="s">
        <v>115</v>
      </c>
      <c r="K23" s="750">
        <f>B23*G23</f>
        <v>227.6</v>
      </c>
      <c r="L23" s="750"/>
      <c r="M23" s="341" t="s">
        <v>0</v>
      </c>
      <c r="N23" s="505"/>
      <c r="O23" s="502" t="s">
        <v>418</v>
      </c>
      <c r="S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503"/>
      <c r="AK23" s="505"/>
      <c r="AL23" s="505"/>
    </row>
    <row r="24" spans="1:44" s="502" customFormat="1">
      <c r="B24" s="503"/>
      <c r="C24" s="503"/>
      <c r="D24" s="503"/>
      <c r="F24" s="506"/>
      <c r="G24" s="503"/>
      <c r="H24" s="503"/>
      <c r="J24" s="506"/>
      <c r="K24" s="503"/>
      <c r="L24" s="503"/>
      <c r="M24" s="341"/>
      <c r="N24" s="505"/>
      <c r="S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503"/>
      <c r="AK24" s="505"/>
      <c r="AL24" s="505"/>
    </row>
    <row r="25" spans="1:44" s="502" customFormat="1">
      <c r="A25" s="502" t="s">
        <v>163</v>
      </c>
      <c r="B25" s="750">
        <f>SUM(K22:L23)</f>
        <v>1547.6</v>
      </c>
      <c r="C25" s="750"/>
      <c r="D25" s="503" t="s">
        <v>0</v>
      </c>
      <c r="F25" s="506"/>
      <c r="G25" s="503"/>
      <c r="H25" s="503"/>
      <c r="J25" s="506"/>
      <c r="K25" s="503"/>
      <c r="L25" s="503"/>
      <c r="M25" s="341"/>
      <c r="N25" s="505"/>
      <c r="S25" s="505"/>
      <c r="U25" s="505"/>
      <c r="V25" s="505"/>
      <c r="W25" s="505"/>
      <c r="X25" s="505"/>
      <c r="Y25" s="505"/>
      <c r="Z25" s="505"/>
      <c r="AA25" s="505"/>
      <c r="AB25" s="505"/>
      <c r="AC25" s="505"/>
      <c r="AD25" s="505"/>
      <c r="AE25" s="505"/>
      <c r="AF25" s="505"/>
      <c r="AG25" s="505"/>
      <c r="AH25" s="505"/>
      <c r="AI25" s="505"/>
      <c r="AJ25" s="503">
        <f>B25</f>
        <v>1547.6</v>
      </c>
      <c r="AK25" s="505"/>
      <c r="AL25" s="505"/>
    </row>
    <row r="26" spans="1:44" s="502" customFormat="1">
      <c r="B26" s="503"/>
      <c r="C26" s="503"/>
      <c r="D26" s="503"/>
      <c r="F26" s="506"/>
      <c r="G26" s="503"/>
      <c r="H26" s="503"/>
      <c r="J26" s="506"/>
      <c r="K26" s="503"/>
      <c r="L26" s="503"/>
      <c r="M26" s="341"/>
      <c r="N26" s="505"/>
      <c r="S26" s="505"/>
      <c r="U26" s="505"/>
      <c r="V26" s="505"/>
      <c r="W26" s="505"/>
      <c r="X26" s="505"/>
      <c r="Y26" s="505"/>
      <c r="Z26" s="505"/>
      <c r="AA26" s="505"/>
      <c r="AB26" s="505"/>
      <c r="AC26" s="505"/>
      <c r="AD26" s="505"/>
      <c r="AE26" s="505"/>
      <c r="AF26" s="505"/>
      <c r="AG26" s="505"/>
      <c r="AH26" s="505"/>
      <c r="AI26" s="505"/>
      <c r="AJ26" s="503"/>
      <c r="AK26" s="505"/>
      <c r="AL26" s="505"/>
    </row>
    <row r="27" spans="1:44" s="502" customFormat="1">
      <c r="A27" s="751" t="s">
        <v>491</v>
      </c>
      <c r="B27" s="751"/>
      <c r="C27" s="751"/>
      <c r="D27" s="751"/>
      <c r="E27" s="751"/>
      <c r="F27" s="751"/>
      <c r="G27" s="751"/>
      <c r="H27" s="751"/>
      <c r="I27" s="751"/>
      <c r="J27" s="751"/>
      <c r="K27" s="751"/>
      <c r="L27" s="751"/>
      <c r="M27" s="751"/>
      <c r="N27" s="751"/>
      <c r="O27" s="751"/>
      <c r="P27" s="751"/>
      <c r="Q27" s="751"/>
      <c r="R27" s="751"/>
      <c r="S27" s="751"/>
      <c r="T27" s="751"/>
      <c r="U27" s="751"/>
      <c r="V27" s="751"/>
      <c r="W27" s="751"/>
      <c r="X27" s="751"/>
      <c r="Y27" s="751"/>
      <c r="Z27" s="751"/>
      <c r="AA27" s="751"/>
      <c r="AB27" s="751"/>
      <c r="AC27" s="751"/>
      <c r="AD27" s="751"/>
      <c r="AE27" s="751"/>
      <c r="AF27" s="751"/>
      <c r="AG27" s="751"/>
      <c r="AH27" s="751"/>
      <c r="AI27" s="751"/>
      <c r="AJ27" s="503"/>
      <c r="AK27" s="505"/>
      <c r="AL27" s="505"/>
    </row>
    <row r="28" spans="1:44" s="502" customFormat="1">
      <c r="A28" s="501"/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  <c r="AB28" s="501"/>
      <c r="AC28" s="501"/>
      <c r="AD28" s="501"/>
      <c r="AE28" s="501"/>
      <c r="AF28" s="501"/>
      <c r="AG28" s="501"/>
      <c r="AH28" s="501"/>
      <c r="AI28" s="501"/>
      <c r="AJ28" s="503"/>
      <c r="AK28" s="505"/>
      <c r="AL28" s="505"/>
    </row>
    <row r="29" spans="1:44" s="502" customFormat="1">
      <c r="A29" s="438" t="s">
        <v>385</v>
      </c>
      <c r="B29" s="503"/>
      <c r="C29" s="341"/>
      <c r="D29" s="341"/>
      <c r="E29" s="503"/>
      <c r="F29" s="341"/>
      <c r="G29" s="341"/>
      <c r="H29" s="505"/>
      <c r="I29" s="503"/>
      <c r="J29" s="341"/>
      <c r="K29" s="341"/>
      <c r="L29" s="505"/>
      <c r="M29" s="505"/>
      <c r="N29" s="503"/>
      <c r="O29" s="503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  <c r="AE29" s="505"/>
      <c r="AF29" s="505"/>
      <c r="AG29" s="505"/>
      <c r="AH29" s="505"/>
      <c r="AI29" s="505"/>
      <c r="AJ29" s="503"/>
      <c r="AK29" s="505"/>
      <c r="AL29" s="505"/>
      <c r="AM29" s="505"/>
    </row>
    <row r="30" spans="1:44" s="502" customFormat="1">
      <c r="A30" s="437"/>
      <c r="B30" s="503"/>
      <c r="C30" s="503"/>
      <c r="D30" s="503"/>
      <c r="E30" s="503"/>
      <c r="F30" s="503"/>
      <c r="G30" s="503"/>
      <c r="H30" s="505"/>
      <c r="I30" s="503"/>
      <c r="J30" s="505"/>
      <c r="K30" s="505"/>
      <c r="L30" s="505"/>
      <c r="M30" s="505"/>
      <c r="N30" s="503"/>
      <c r="O30" s="503"/>
      <c r="P30" s="505"/>
      <c r="Q30" s="505"/>
      <c r="R30" s="505"/>
      <c r="S30" s="505"/>
      <c r="T30" s="505"/>
      <c r="U30" s="505"/>
      <c r="V30" s="505"/>
      <c r="W30" s="505"/>
      <c r="X30" s="505"/>
      <c r="Y30" s="505"/>
      <c r="Z30" s="505"/>
      <c r="AA30" s="505"/>
      <c r="AB30" s="505"/>
      <c r="AC30" s="505"/>
      <c r="AD30" s="505"/>
      <c r="AE30" s="505"/>
      <c r="AF30" s="505"/>
      <c r="AG30" s="505"/>
      <c r="AH30" s="505"/>
      <c r="AI30" s="505"/>
      <c r="AJ30" s="503"/>
      <c r="AK30" s="505"/>
      <c r="AL30" s="505"/>
      <c r="AM30" s="505"/>
    </row>
    <row r="31" spans="1:44" s="502" customFormat="1">
      <c r="A31" s="438" t="s">
        <v>197</v>
      </c>
      <c r="B31" s="750">
        <v>2</v>
      </c>
      <c r="C31" s="750"/>
      <c r="D31" s="342" t="s">
        <v>2</v>
      </c>
      <c r="E31" s="341"/>
      <c r="F31" s="341"/>
      <c r="G31" s="505"/>
      <c r="H31" s="505"/>
      <c r="I31" s="505"/>
      <c r="J31" s="505"/>
      <c r="K31" s="503"/>
      <c r="L31" s="503"/>
      <c r="M31" s="505"/>
      <c r="N31" s="505"/>
      <c r="O31" s="505"/>
      <c r="P31" s="505"/>
      <c r="Q31" s="505"/>
      <c r="R31" s="505"/>
      <c r="S31" s="505"/>
      <c r="T31" s="505"/>
      <c r="U31" s="505"/>
      <c r="V31" s="505"/>
      <c r="W31" s="505"/>
      <c r="X31" s="505"/>
      <c r="Y31" s="505"/>
      <c r="Z31" s="505"/>
      <c r="AA31" s="505"/>
      <c r="AB31" s="505"/>
      <c r="AC31" s="505"/>
      <c r="AD31" s="505"/>
      <c r="AE31" s="505"/>
      <c r="AF31" s="505"/>
      <c r="AG31" s="503"/>
      <c r="AH31" s="503"/>
      <c r="AI31" s="505"/>
      <c r="AJ31" s="503">
        <f>B31</f>
        <v>2</v>
      </c>
      <c r="AK31" s="505"/>
      <c r="AL31" s="505"/>
    </row>
    <row r="32" spans="1:44">
      <c r="A32" s="437"/>
      <c r="B32" s="428"/>
      <c r="C32" s="428"/>
      <c r="D32" s="428"/>
      <c r="E32" s="428"/>
      <c r="F32" s="433"/>
      <c r="G32" s="433"/>
      <c r="H32" s="433"/>
      <c r="I32" s="428"/>
      <c r="J32" s="433"/>
      <c r="K32" s="433"/>
      <c r="L32" s="433"/>
      <c r="M32" s="433"/>
      <c r="N32" s="428"/>
      <c r="O32" s="428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3"/>
      <c r="AA32" s="433"/>
      <c r="AB32" s="433"/>
      <c r="AC32" s="433"/>
      <c r="AD32" s="433"/>
      <c r="AE32" s="433"/>
      <c r="AF32" s="433"/>
      <c r="AG32" s="433"/>
      <c r="AH32" s="433"/>
      <c r="AI32" s="433"/>
      <c r="AJ32" s="415"/>
      <c r="AK32" s="141"/>
      <c r="AL32" s="141"/>
      <c r="AM32" s="416"/>
      <c r="AN32" s="416"/>
      <c r="AR32" s="315"/>
    </row>
    <row r="33" spans="1:40">
      <c r="A33" s="755" t="s">
        <v>295</v>
      </c>
      <c r="B33" s="756"/>
      <c r="C33" s="756"/>
      <c r="D33" s="756"/>
      <c r="E33" s="756"/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6"/>
      <c r="T33" s="756"/>
      <c r="U33" s="756"/>
      <c r="V33" s="756"/>
      <c r="W33" s="756"/>
      <c r="X33" s="756"/>
      <c r="Y33" s="756"/>
      <c r="Z33" s="756"/>
      <c r="AA33" s="756"/>
      <c r="AB33" s="756"/>
      <c r="AC33" s="756"/>
      <c r="AD33" s="756"/>
      <c r="AE33" s="756"/>
      <c r="AF33" s="756"/>
      <c r="AG33" s="756"/>
      <c r="AH33" s="756"/>
      <c r="AI33" s="757"/>
      <c r="AJ33" s="415"/>
      <c r="AK33" s="141"/>
      <c r="AL33" s="141"/>
      <c r="AM33" s="416"/>
      <c r="AN33" s="416"/>
    </row>
    <row r="34" spans="1:40">
      <c r="A34" s="430"/>
      <c r="B34" s="430"/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1"/>
      <c r="O34" s="431"/>
      <c r="P34" s="430"/>
      <c r="Q34" s="430"/>
      <c r="R34" s="430"/>
      <c r="S34" s="431"/>
      <c r="T34" s="430"/>
      <c r="U34" s="430"/>
      <c r="V34" s="430"/>
      <c r="W34" s="430"/>
      <c r="X34" s="430"/>
      <c r="Y34" s="430"/>
      <c r="Z34" s="430"/>
      <c r="AA34" s="430"/>
      <c r="AB34" s="430"/>
      <c r="AC34" s="430"/>
      <c r="AD34" s="430"/>
      <c r="AE34" s="430"/>
      <c r="AF34" s="430"/>
      <c r="AG34" s="430"/>
      <c r="AH34" s="430"/>
      <c r="AI34" s="430"/>
      <c r="AJ34" s="415"/>
      <c r="AK34" s="141"/>
      <c r="AL34" s="141"/>
      <c r="AM34" s="416"/>
      <c r="AN34" s="416"/>
    </row>
    <row r="35" spans="1:40">
      <c r="A35" s="751" t="s">
        <v>285</v>
      </c>
      <c r="B35" s="751"/>
      <c r="C35" s="751"/>
      <c r="D35" s="751"/>
      <c r="E35" s="751"/>
      <c r="F35" s="751"/>
      <c r="G35" s="751"/>
      <c r="H35" s="751"/>
      <c r="I35" s="751"/>
      <c r="J35" s="751"/>
      <c r="K35" s="751"/>
      <c r="L35" s="751"/>
      <c r="M35" s="751"/>
      <c r="N35" s="751"/>
      <c r="O35" s="751"/>
      <c r="P35" s="751"/>
      <c r="Q35" s="751"/>
      <c r="R35" s="751"/>
      <c r="S35" s="751"/>
      <c r="T35" s="751"/>
      <c r="U35" s="751"/>
      <c r="V35" s="751"/>
      <c r="W35" s="751"/>
      <c r="X35" s="751"/>
      <c r="Y35" s="751"/>
      <c r="Z35" s="751"/>
      <c r="AA35" s="751"/>
      <c r="AB35" s="751"/>
      <c r="AC35" s="751"/>
      <c r="AD35" s="751"/>
      <c r="AE35" s="751"/>
      <c r="AF35" s="751"/>
      <c r="AG35" s="751"/>
      <c r="AH35" s="751"/>
      <c r="AI35" s="751"/>
      <c r="AJ35" s="415"/>
      <c r="AK35" s="141"/>
      <c r="AL35" s="141"/>
      <c r="AM35" s="416"/>
      <c r="AN35" s="416"/>
    </row>
    <row r="36" spans="1:40" s="411" customFormat="1">
      <c r="A36" s="432"/>
      <c r="B36" s="432"/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3"/>
      <c r="O36" s="433"/>
      <c r="P36" s="432"/>
      <c r="Q36" s="432"/>
      <c r="R36" s="432"/>
      <c r="S36" s="433"/>
      <c r="T36" s="432"/>
      <c r="U36" s="432"/>
      <c r="V36" s="432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2"/>
    </row>
    <row r="37" spans="1:40" s="502" customFormat="1">
      <c r="A37" s="752" t="s">
        <v>144</v>
      </c>
      <c r="B37" s="752"/>
      <c r="C37" s="752"/>
      <c r="D37" s="752"/>
      <c r="E37" s="752"/>
      <c r="F37" s="752"/>
      <c r="G37" s="752"/>
      <c r="H37" s="752"/>
      <c r="I37" s="752"/>
      <c r="J37" s="752"/>
      <c r="K37" s="752"/>
      <c r="L37" s="752"/>
      <c r="M37" s="752"/>
      <c r="N37" s="752"/>
      <c r="O37" s="752"/>
      <c r="P37" s="752"/>
      <c r="Q37" s="752"/>
      <c r="R37" s="752"/>
      <c r="S37" s="752"/>
      <c r="T37" s="752"/>
      <c r="U37" s="752"/>
      <c r="V37" s="752"/>
      <c r="W37" s="752"/>
      <c r="X37" s="752"/>
      <c r="Y37" s="752"/>
      <c r="Z37" s="752"/>
      <c r="AA37" s="752"/>
      <c r="AB37" s="752"/>
      <c r="AC37" s="752"/>
      <c r="AD37" s="752"/>
      <c r="AE37" s="752"/>
      <c r="AF37" s="752"/>
      <c r="AG37" s="752"/>
      <c r="AH37" s="752"/>
      <c r="AI37" s="752"/>
      <c r="AJ37" s="503"/>
      <c r="AK37" s="505"/>
      <c r="AL37" s="505"/>
    </row>
    <row r="38" spans="1:40" s="502" customFormat="1">
      <c r="N38" s="505"/>
      <c r="O38" s="505"/>
      <c r="S38" s="505"/>
      <c r="AJ38" s="503"/>
      <c r="AK38" s="505"/>
      <c r="AL38" s="505"/>
    </row>
    <row r="39" spans="1:40" s="502" customFormat="1" ht="15" customHeight="1">
      <c r="A39" s="502" t="s">
        <v>113</v>
      </c>
      <c r="B39" s="750">
        <v>220</v>
      </c>
      <c r="C39" s="750"/>
      <c r="D39" s="750"/>
      <c r="E39" s="502" t="s">
        <v>1</v>
      </c>
      <c r="F39" s="506" t="s">
        <v>114</v>
      </c>
      <c r="G39" s="750">
        <v>6</v>
      </c>
      <c r="H39" s="750"/>
      <c r="I39" s="502" t="s">
        <v>1</v>
      </c>
      <c r="J39" s="506" t="s">
        <v>115</v>
      </c>
      <c r="K39" s="750">
        <f>B39*G39</f>
        <v>1320</v>
      </c>
      <c r="L39" s="750"/>
      <c r="M39" s="341" t="s">
        <v>0</v>
      </c>
      <c r="N39" s="505"/>
      <c r="O39" s="502" t="s">
        <v>417</v>
      </c>
      <c r="P39" s="341"/>
      <c r="Q39" s="341"/>
      <c r="S39" s="505"/>
      <c r="U39" s="505"/>
      <c r="V39" s="505"/>
      <c r="W39" s="505"/>
      <c r="X39" s="505"/>
      <c r="AJ39" s="503"/>
      <c r="AK39" s="505"/>
      <c r="AL39" s="505"/>
    </row>
    <row r="40" spans="1:40" s="523" customFormat="1" ht="15" customHeight="1">
      <c r="A40" s="502" t="s">
        <v>113</v>
      </c>
      <c r="B40" s="750">
        <v>56.9</v>
      </c>
      <c r="C40" s="750"/>
      <c r="D40" s="750"/>
      <c r="E40" s="502" t="s">
        <v>1</v>
      </c>
      <c r="F40" s="506" t="s">
        <v>114</v>
      </c>
      <c r="G40" s="750">
        <v>4</v>
      </c>
      <c r="H40" s="750"/>
      <c r="I40" s="502" t="s">
        <v>1</v>
      </c>
      <c r="J40" s="506" t="s">
        <v>115</v>
      </c>
      <c r="K40" s="750">
        <f>B40*G40</f>
        <v>227.6</v>
      </c>
      <c r="L40" s="750"/>
      <c r="M40" s="341" t="s">
        <v>0</v>
      </c>
      <c r="N40" s="505"/>
      <c r="O40" s="502" t="s">
        <v>418</v>
      </c>
      <c r="P40" s="502"/>
      <c r="Q40" s="502"/>
      <c r="R40" s="502"/>
      <c r="S40" s="505"/>
      <c r="T40" s="502"/>
      <c r="U40" s="505"/>
      <c r="V40" s="505"/>
      <c r="W40" s="505"/>
      <c r="X40" s="505"/>
      <c r="Y40" s="502"/>
      <c r="Z40" s="502"/>
      <c r="AA40" s="502"/>
      <c r="AB40" s="502"/>
      <c r="AC40" s="502"/>
      <c r="AD40" s="502"/>
      <c r="AE40" s="502"/>
      <c r="AF40" s="502"/>
      <c r="AG40" s="502"/>
      <c r="AH40" s="502"/>
      <c r="AI40" s="502"/>
      <c r="AJ40" s="521"/>
      <c r="AK40" s="522"/>
      <c r="AL40" s="522"/>
    </row>
    <row r="41" spans="1:40" s="502" customFormat="1" ht="15" customHeight="1">
      <c r="B41" s="503"/>
      <c r="C41" s="503"/>
      <c r="D41" s="503"/>
      <c r="F41" s="506"/>
      <c r="G41" s="503"/>
      <c r="H41" s="503"/>
      <c r="J41" s="506"/>
      <c r="K41" s="503"/>
      <c r="L41" s="503"/>
      <c r="M41" s="341"/>
      <c r="N41" s="505"/>
      <c r="S41" s="505"/>
      <c r="U41" s="505"/>
      <c r="V41" s="505"/>
      <c r="W41" s="505"/>
      <c r="X41" s="505"/>
      <c r="AJ41" s="503"/>
      <c r="AK41" s="505"/>
      <c r="AL41" s="505"/>
    </row>
    <row r="42" spans="1:40" s="502" customFormat="1" ht="15" customHeight="1">
      <c r="A42" s="502" t="s">
        <v>163</v>
      </c>
      <c r="B42" s="750">
        <f>SUM(K39:L40)</f>
        <v>1547.6</v>
      </c>
      <c r="C42" s="750"/>
      <c r="D42" s="503" t="s">
        <v>0</v>
      </c>
      <c r="F42" s="506"/>
      <c r="G42" s="503"/>
      <c r="H42" s="503"/>
      <c r="J42" s="506"/>
      <c r="K42" s="503"/>
      <c r="L42" s="503"/>
      <c r="M42" s="341"/>
      <c r="N42" s="505"/>
      <c r="S42" s="505"/>
      <c r="U42" s="505"/>
      <c r="V42" s="505"/>
      <c r="W42" s="505"/>
      <c r="X42" s="505"/>
      <c r="AJ42" s="503">
        <f>B42</f>
        <v>1547.6</v>
      </c>
      <c r="AK42" s="505"/>
      <c r="AL42" s="505"/>
    </row>
    <row r="43" spans="1:40" s="502" customFormat="1" ht="15" customHeight="1">
      <c r="B43" s="503"/>
      <c r="C43" s="503"/>
      <c r="D43" s="503"/>
      <c r="E43" s="503"/>
      <c r="F43" s="506"/>
      <c r="G43" s="503"/>
      <c r="H43" s="503"/>
      <c r="J43" s="506"/>
      <c r="K43" s="503"/>
      <c r="L43" s="503"/>
      <c r="M43" s="341"/>
      <c r="N43" s="505"/>
      <c r="S43" s="505"/>
      <c r="AJ43" s="750"/>
      <c r="AK43" s="750"/>
      <c r="AL43" s="505"/>
    </row>
    <row r="44" spans="1:40" s="502" customFormat="1" ht="15" customHeight="1">
      <c r="A44" s="751" t="s">
        <v>386</v>
      </c>
      <c r="B44" s="751"/>
      <c r="C44" s="751"/>
      <c r="D44" s="751"/>
      <c r="E44" s="751"/>
      <c r="F44" s="751"/>
      <c r="G44" s="751"/>
      <c r="H44" s="751"/>
      <c r="I44" s="751"/>
      <c r="J44" s="751"/>
      <c r="K44" s="751"/>
      <c r="L44" s="751"/>
      <c r="M44" s="751"/>
      <c r="N44" s="751"/>
      <c r="O44" s="751"/>
      <c r="P44" s="751"/>
      <c r="Q44" s="751"/>
      <c r="R44" s="751"/>
      <c r="S44" s="751"/>
      <c r="T44" s="751"/>
      <c r="U44" s="751"/>
      <c r="V44" s="751"/>
      <c r="W44" s="751"/>
      <c r="X44" s="751"/>
      <c r="Y44" s="751"/>
      <c r="Z44" s="751"/>
      <c r="AA44" s="751"/>
      <c r="AB44" s="751"/>
      <c r="AC44" s="751"/>
      <c r="AD44" s="751"/>
      <c r="AE44" s="751"/>
      <c r="AF44" s="751"/>
      <c r="AG44" s="751"/>
      <c r="AH44" s="751"/>
      <c r="AI44" s="751"/>
      <c r="AJ44" s="503"/>
      <c r="AK44" s="503"/>
      <c r="AL44" s="505"/>
    </row>
    <row r="45" spans="1:40" s="502" customFormat="1" ht="15" customHeight="1">
      <c r="B45" s="503"/>
      <c r="C45" s="503"/>
      <c r="D45" s="503"/>
      <c r="E45" s="503"/>
      <c r="F45" s="506"/>
      <c r="G45" s="503"/>
      <c r="H45" s="503"/>
      <c r="J45" s="506"/>
      <c r="K45" s="503"/>
      <c r="L45" s="503"/>
      <c r="M45" s="341"/>
      <c r="N45" s="505"/>
      <c r="S45" s="505"/>
      <c r="AJ45" s="503"/>
      <c r="AK45" s="503"/>
      <c r="AL45" s="505"/>
    </row>
    <row r="46" spans="1:40" s="502" customFormat="1" ht="15" customHeight="1">
      <c r="A46" s="752" t="s">
        <v>489</v>
      </c>
      <c r="B46" s="752"/>
      <c r="C46" s="752"/>
      <c r="D46" s="752"/>
      <c r="E46" s="752"/>
      <c r="F46" s="752"/>
      <c r="G46" s="752"/>
      <c r="H46" s="752"/>
      <c r="I46" s="752"/>
      <c r="J46" s="752"/>
      <c r="K46" s="752"/>
      <c r="L46" s="752"/>
      <c r="M46" s="752"/>
      <c r="N46" s="752"/>
      <c r="O46" s="752"/>
      <c r="P46" s="752"/>
      <c r="Q46" s="752"/>
      <c r="R46" s="752"/>
      <c r="S46" s="752"/>
      <c r="T46" s="752"/>
      <c r="U46" s="752"/>
      <c r="V46" s="752"/>
      <c r="W46" s="752"/>
      <c r="X46" s="752"/>
      <c r="Y46" s="752"/>
      <c r="Z46" s="752"/>
      <c r="AA46" s="752"/>
      <c r="AB46" s="752"/>
      <c r="AC46" s="752"/>
      <c r="AD46" s="752"/>
      <c r="AE46" s="752"/>
      <c r="AF46" s="752"/>
      <c r="AG46" s="752"/>
      <c r="AH46" s="752"/>
      <c r="AI46" s="752"/>
      <c r="AJ46" s="503"/>
      <c r="AK46" s="505"/>
      <c r="AL46" s="505"/>
    </row>
    <row r="47" spans="1:40" s="502" customFormat="1" ht="15" customHeight="1">
      <c r="N47" s="505"/>
      <c r="O47" s="505"/>
      <c r="S47" s="505"/>
      <c r="AJ47" s="503"/>
      <c r="AK47" s="505"/>
      <c r="AL47" s="505"/>
    </row>
    <row r="48" spans="1:40" s="502" customFormat="1" ht="15" customHeight="1">
      <c r="A48" s="502" t="s">
        <v>453</v>
      </c>
      <c r="B48" s="750">
        <v>405.53</v>
      </c>
      <c r="C48" s="750"/>
      <c r="D48" s="750"/>
      <c r="E48" s="502" t="s">
        <v>3</v>
      </c>
      <c r="F48" s="506"/>
      <c r="G48" s="750"/>
      <c r="H48" s="750"/>
      <c r="J48" s="506"/>
      <c r="K48" s="750"/>
      <c r="L48" s="750"/>
      <c r="M48" s="341"/>
      <c r="N48" s="505"/>
      <c r="P48" s="341"/>
      <c r="Q48" s="341"/>
      <c r="S48" s="505"/>
      <c r="AJ48" s="503">
        <f>B48</f>
        <v>405.53</v>
      </c>
      <c r="AK48" s="503"/>
      <c r="AL48" s="505"/>
    </row>
    <row r="49" spans="1:38" ht="15" customHeight="1">
      <c r="A49" s="432"/>
      <c r="B49" s="428"/>
      <c r="C49" s="428"/>
      <c r="D49" s="428"/>
      <c r="E49" s="428"/>
      <c r="F49" s="406"/>
      <c r="G49" s="428"/>
      <c r="H49" s="428"/>
      <c r="I49" s="432"/>
      <c r="J49" s="406"/>
      <c r="K49" s="428"/>
      <c r="L49" s="428"/>
      <c r="M49" s="341"/>
      <c r="N49" s="433"/>
      <c r="O49" s="432"/>
      <c r="P49" s="432"/>
      <c r="Q49" s="432"/>
      <c r="R49" s="432"/>
      <c r="S49" s="433"/>
      <c r="T49" s="432"/>
      <c r="U49" s="432"/>
      <c r="V49" s="432"/>
      <c r="W49" s="432"/>
      <c r="X49" s="432"/>
      <c r="Y49" s="432"/>
      <c r="Z49" s="432"/>
      <c r="AA49" s="432"/>
      <c r="AB49" s="432"/>
      <c r="AC49" s="432"/>
      <c r="AD49" s="432"/>
      <c r="AE49" s="432"/>
      <c r="AF49" s="432"/>
      <c r="AG49" s="432"/>
      <c r="AH49" s="432"/>
      <c r="AI49" s="432"/>
    </row>
    <row r="50" spans="1:38" s="502" customFormat="1" ht="15" customHeight="1">
      <c r="A50" s="751" t="s">
        <v>387</v>
      </c>
      <c r="B50" s="751"/>
      <c r="C50" s="751"/>
      <c r="D50" s="751"/>
      <c r="E50" s="751"/>
      <c r="F50" s="751"/>
      <c r="G50" s="751"/>
      <c r="H50" s="751"/>
      <c r="I50" s="751"/>
      <c r="J50" s="751"/>
      <c r="K50" s="751"/>
      <c r="L50" s="751"/>
      <c r="M50" s="751"/>
      <c r="N50" s="751"/>
      <c r="O50" s="751"/>
      <c r="P50" s="751"/>
      <c r="Q50" s="751"/>
      <c r="R50" s="751"/>
      <c r="S50" s="751"/>
      <c r="T50" s="751"/>
      <c r="U50" s="751"/>
      <c r="V50" s="751"/>
      <c r="W50" s="751"/>
      <c r="X50" s="751"/>
      <c r="Y50" s="751"/>
      <c r="Z50" s="751"/>
      <c r="AA50" s="751"/>
      <c r="AB50" s="751"/>
      <c r="AC50" s="751"/>
      <c r="AD50" s="751"/>
      <c r="AE50" s="751"/>
      <c r="AF50" s="751"/>
      <c r="AG50" s="751"/>
      <c r="AH50" s="751"/>
      <c r="AI50" s="751"/>
      <c r="AJ50" s="503"/>
      <c r="AK50" s="505"/>
      <c r="AL50" s="505"/>
    </row>
    <row r="51" spans="1:38" s="502" customFormat="1" ht="15" customHeight="1">
      <c r="B51" s="503"/>
      <c r="C51" s="503"/>
      <c r="D51" s="503"/>
      <c r="E51" s="503"/>
      <c r="F51" s="506"/>
      <c r="G51" s="503"/>
      <c r="H51" s="503"/>
      <c r="J51" s="506"/>
      <c r="K51" s="503"/>
      <c r="L51" s="503"/>
      <c r="M51" s="341"/>
      <c r="N51" s="505"/>
      <c r="S51" s="505"/>
      <c r="AJ51" s="503"/>
      <c r="AK51" s="505"/>
      <c r="AL51" s="505"/>
    </row>
    <row r="52" spans="1:38" s="502" customFormat="1" ht="15" customHeight="1">
      <c r="A52" s="752" t="s">
        <v>480</v>
      </c>
      <c r="B52" s="752"/>
      <c r="C52" s="752"/>
      <c r="D52" s="752"/>
      <c r="E52" s="752"/>
      <c r="F52" s="752"/>
      <c r="G52" s="752"/>
      <c r="H52" s="752"/>
      <c r="I52" s="752"/>
      <c r="J52" s="752"/>
      <c r="K52" s="752"/>
      <c r="L52" s="752"/>
      <c r="M52" s="752"/>
      <c r="N52" s="752"/>
      <c r="O52" s="752"/>
      <c r="P52" s="752"/>
      <c r="Q52" s="752"/>
      <c r="R52" s="752"/>
      <c r="S52" s="752"/>
      <c r="T52" s="752"/>
      <c r="U52" s="752"/>
      <c r="V52" s="752"/>
      <c r="W52" s="752"/>
      <c r="X52" s="752"/>
      <c r="Y52" s="752"/>
      <c r="Z52" s="752"/>
      <c r="AA52" s="752"/>
      <c r="AB52" s="752"/>
      <c r="AC52" s="752"/>
      <c r="AD52" s="752"/>
      <c r="AE52" s="752"/>
      <c r="AF52" s="752"/>
      <c r="AG52" s="752"/>
      <c r="AH52" s="752"/>
      <c r="AI52" s="752"/>
      <c r="AJ52" s="503"/>
      <c r="AK52" s="505"/>
      <c r="AL52" s="505"/>
    </row>
    <row r="53" spans="1:38" s="502" customFormat="1" ht="15" customHeight="1">
      <c r="N53" s="505"/>
      <c r="O53" s="505"/>
      <c r="S53" s="505"/>
      <c r="AJ53" s="503"/>
      <c r="AK53" s="505"/>
      <c r="AL53" s="505"/>
    </row>
    <row r="54" spans="1:38" s="502" customFormat="1" ht="15" customHeight="1">
      <c r="A54" s="502" t="s">
        <v>453</v>
      </c>
      <c r="B54" s="750">
        <f>B48</f>
        <v>405.53</v>
      </c>
      <c r="C54" s="750"/>
      <c r="D54" s="750"/>
      <c r="E54" s="502" t="s">
        <v>3</v>
      </c>
      <c r="F54" s="506"/>
      <c r="G54" s="750"/>
      <c r="H54" s="750"/>
      <c r="J54" s="506"/>
      <c r="K54" s="750"/>
      <c r="L54" s="750"/>
      <c r="M54" s="341"/>
      <c r="N54" s="505"/>
      <c r="P54" s="341"/>
      <c r="Q54" s="341"/>
      <c r="S54" s="505"/>
      <c r="AJ54" s="503">
        <f>B54</f>
        <v>405.53</v>
      </c>
      <c r="AK54" s="505"/>
      <c r="AL54" s="505"/>
    </row>
    <row r="55" spans="1:38" s="502" customFormat="1" ht="15" customHeight="1">
      <c r="B55" s="503"/>
      <c r="C55" s="503"/>
      <c r="D55" s="503"/>
      <c r="E55" s="503"/>
      <c r="F55" s="506"/>
      <c r="G55" s="503"/>
      <c r="H55" s="503"/>
      <c r="J55" s="506"/>
      <c r="K55" s="503"/>
      <c r="L55" s="503"/>
      <c r="M55" s="341"/>
      <c r="N55" s="505"/>
      <c r="S55" s="505"/>
      <c r="AJ55" s="503"/>
      <c r="AK55" s="505"/>
      <c r="AL55" s="505"/>
    </row>
    <row r="56" spans="1:38" s="502" customFormat="1">
      <c r="A56" s="751" t="s">
        <v>388</v>
      </c>
      <c r="B56" s="751"/>
      <c r="C56" s="751"/>
      <c r="D56" s="751"/>
      <c r="E56" s="751"/>
      <c r="F56" s="751"/>
      <c r="G56" s="751"/>
      <c r="H56" s="751"/>
      <c r="I56" s="751"/>
      <c r="J56" s="751"/>
      <c r="K56" s="751"/>
      <c r="L56" s="751"/>
      <c r="M56" s="751"/>
      <c r="N56" s="751"/>
      <c r="O56" s="751"/>
      <c r="P56" s="751"/>
      <c r="Q56" s="751"/>
      <c r="R56" s="751"/>
      <c r="S56" s="751"/>
      <c r="T56" s="751"/>
      <c r="U56" s="751"/>
      <c r="V56" s="751"/>
      <c r="W56" s="751"/>
      <c r="X56" s="751"/>
      <c r="Y56" s="751"/>
      <c r="Z56" s="751"/>
      <c r="AA56" s="751"/>
      <c r="AB56" s="751"/>
      <c r="AC56" s="751"/>
      <c r="AD56" s="751"/>
      <c r="AE56" s="751"/>
      <c r="AF56" s="751"/>
      <c r="AG56" s="751"/>
      <c r="AH56" s="751"/>
      <c r="AI56" s="751"/>
      <c r="AJ56" s="503"/>
      <c r="AK56" s="505"/>
      <c r="AL56" s="505"/>
    </row>
    <row r="57" spans="1:38" s="502" customFormat="1">
      <c r="B57" s="503"/>
      <c r="C57" s="503"/>
      <c r="D57" s="503"/>
      <c r="E57" s="503"/>
      <c r="F57" s="506"/>
      <c r="G57" s="503"/>
      <c r="H57" s="503"/>
      <c r="J57" s="506"/>
      <c r="K57" s="503"/>
      <c r="L57" s="503"/>
      <c r="M57" s="341"/>
      <c r="N57" s="505"/>
      <c r="S57" s="505"/>
      <c r="AJ57" s="503"/>
      <c r="AK57" s="505"/>
      <c r="AL57" s="505"/>
    </row>
    <row r="58" spans="1:38" s="502" customFormat="1">
      <c r="A58" s="752" t="s">
        <v>693</v>
      </c>
      <c r="B58" s="752"/>
      <c r="C58" s="752"/>
      <c r="D58" s="752"/>
      <c r="E58" s="752"/>
      <c r="F58" s="752"/>
      <c r="G58" s="752"/>
      <c r="H58" s="752"/>
      <c r="I58" s="752"/>
      <c r="J58" s="752"/>
      <c r="K58" s="752"/>
      <c r="L58" s="752"/>
      <c r="M58" s="752"/>
      <c r="N58" s="752"/>
      <c r="O58" s="752"/>
      <c r="P58" s="752"/>
      <c r="Q58" s="752"/>
      <c r="R58" s="752"/>
      <c r="S58" s="752"/>
      <c r="T58" s="752"/>
      <c r="U58" s="752"/>
      <c r="V58" s="752"/>
      <c r="W58" s="752"/>
      <c r="X58" s="752"/>
      <c r="Y58" s="752"/>
      <c r="Z58" s="752"/>
      <c r="AA58" s="752"/>
      <c r="AB58" s="752"/>
      <c r="AC58" s="752"/>
      <c r="AD58" s="752"/>
      <c r="AE58" s="752"/>
      <c r="AF58" s="752"/>
      <c r="AG58" s="752"/>
      <c r="AH58" s="752"/>
      <c r="AI58" s="752"/>
      <c r="AJ58" s="503"/>
      <c r="AK58" s="505"/>
      <c r="AL58" s="505"/>
    </row>
    <row r="59" spans="1:38" s="502" customFormat="1">
      <c r="N59" s="505"/>
      <c r="O59" s="505"/>
      <c r="S59" s="505"/>
      <c r="AJ59" s="503">
        <f>I60</f>
        <v>811.06</v>
      </c>
      <c r="AK59" s="505"/>
      <c r="AL59" s="505"/>
    </row>
    <row r="60" spans="1:38" s="502" customFormat="1">
      <c r="A60" s="502" t="s">
        <v>453</v>
      </c>
      <c r="B60" s="750">
        <f>B48</f>
        <v>405.53</v>
      </c>
      <c r="C60" s="750"/>
      <c r="D60" s="750"/>
      <c r="E60" s="502" t="s">
        <v>114</v>
      </c>
      <c r="F60" s="753">
        <v>2</v>
      </c>
      <c r="G60" s="753"/>
      <c r="H60" s="341" t="s">
        <v>115</v>
      </c>
      <c r="I60" s="754">
        <f>B60*F60</f>
        <v>811.06</v>
      </c>
      <c r="J60" s="754"/>
      <c r="K60" s="341" t="s">
        <v>430</v>
      </c>
      <c r="L60" s="341"/>
      <c r="M60" s="341"/>
      <c r="N60" s="505"/>
      <c r="P60" s="341"/>
      <c r="Q60" s="341"/>
      <c r="S60" s="505"/>
      <c r="AJ60" s="503"/>
      <c r="AK60" s="505"/>
      <c r="AL60" s="505"/>
    </row>
    <row r="61" spans="1:38" s="430" customFormat="1">
      <c r="A61" s="432"/>
      <c r="B61" s="428"/>
      <c r="C61" s="428"/>
      <c r="D61" s="428"/>
      <c r="E61" s="432"/>
      <c r="F61" s="406"/>
      <c r="G61" s="428"/>
      <c r="H61" s="428"/>
      <c r="I61" s="432"/>
      <c r="J61" s="406"/>
      <c r="K61" s="428"/>
      <c r="L61" s="428"/>
      <c r="M61" s="341"/>
      <c r="N61" s="433"/>
      <c r="O61" s="432"/>
      <c r="P61" s="341"/>
      <c r="Q61" s="341"/>
      <c r="R61" s="432"/>
      <c r="S61" s="433"/>
      <c r="T61" s="432"/>
      <c r="U61" s="432"/>
      <c r="V61" s="432"/>
      <c r="W61" s="432"/>
      <c r="X61" s="432"/>
      <c r="Y61" s="432"/>
      <c r="Z61" s="432"/>
      <c r="AA61" s="432"/>
      <c r="AB61" s="432"/>
      <c r="AC61" s="432"/>
      <c r="AD61" s="432"/>
      <c r="AE61" s="432"/>
      <c r="AF61" s="432"/>
      <c r="AG61" s="432"/>
      <c r="AH61" s="432"/>
      <c r="AI61" s="432"/>
      <c r="AJ61" s="427"/>
      <c r="AK61" s="431"/>
      <c r="AL61" s="431"/>
    </row>
    <row r="62" spans="1:38" s="430" customFormat="1">
      <c r="A62" s="755" t="s">
        <v>420</v>
      </c>
      <c r="B62" s="756"/>
      <c r="C62" s="756"/>
      <c r="D62" s="756"/>
      <c r="E62" s="756"/>
      <c r="F62" s="756"/>
      <c r="G62" s="756"/>
      <c r="H62" s="756"/>
      <c r="I62" s="756"/>
      <c r="J62" s="756"/>
      <c r="K62" s="756"/>
      <c r="L62" s="756"/>
      <c r="M62" s="756"/>
      <c r="N62" s="756"/>
      <c r="O62" s="756"/>
      <c r="P62" s="756"/>
      <c r="Q62" s="756"/>
      <c r="R62" s="756"/>
      <c r="S62" s="756"/>
      <c r="T62" s="756"/>
      <c r="U62" s="756"/>
      <c r="V62" s="756"/>
      <c r="W62" s="756"/>
      <c r="X62" s="756"/>
      <c r="Y62" s="756"/>
      <c r="Z62" s="756"/>
      <c r="AA62" s="756"/>
      <c r="AB62" s="756"/>
      <c r="AC62" s="756"/>
      <c r="AD62" s="756"/>
      <c r="AE62" s="756"/>
      <c r="AF62" s="756"/>
      <c r="AG62" s="756"/>
      <c r="AH62" s="756"/>
      <c r="AI62" s="757"/>
      <c r="AJ62" s="427"/>
      <c r="AK62" s="431"/>
      <c r="AL62" s="431"/>
    </row>
    <row r="63" spans="1:38" s="430" customFormat="1">
      <c r="N63" s="431"/>
      <c r="O63" s="431"/>
      <c r="S63" s="431"/>
      <c r="AJ63" s="427"/>
      <c r="AK63" s="431"/>
      <c r="AL63" s="431"/>
    </row>
    <row r="64" spans="1:38" s="502" customFormat="1">
      <c r="A64" s="751" t="s">
        <v>412</v>
      </c>
      <c r="B64" s="751"/>
      <c r="C64" s="751"/>
      <c r="D64" s="751"/>
      <c r="E64" s="751"/>
      <c r="F64" s="751"/>
      <c r="G64" s="751"/>
      <c r="H64" s="751"/>
      <c r="I64" s="751"/>
      <c r="J64" s="751"/>
      <c r="K64" s="751"/>
      <c r="L64" s="751"/>
      <c r="M64" s="751"/>
      <c r="N64" s="751"/>
      <c r="O64" s="751"/>
      <c r="P64" s="751"/>
      <c r="Q64" s="751"/>
      <c r="R64" s="751"/>
      <c r="S64" s="751"/>
      <c r="T64" s="751"/>
      <c r="U64" s="751"/>
      <c r="V64" s="751"/>
      <c r="W64" s="751"/>
      <c r="X64" s="751"/>
      <c r="Y64" s="751"/>
      <c r="Z64" s="751"/>
      <c r="AA64" s="751"/>
      <c r="AB64" s="751"/>
      <c r="AC64" s="751"/>
      <c r="AD64" s="751"/>
      <c r="AE64" s="751"/>
      <c r="AF64" s="751"/>
      <c r="AG64" s="751"/>
      <c r="AH64" s="751"/>
      <c r="AI64" s="751"/>
      <c r="AJ64" s="503"/>
      <c r="AK64" s="505"/>
      <c r="AL64" s="505"/>
    </row>
    <row r="65" spans="1:38" s="502" customFormat="1">
      <c r="N65" s="505"/>
      <c r="O65" s="505"/>
      <c r="S65" s="505"/>
      <c r="AJ65" s="503"/>
      <c r="AK65" s="505"/>
      <c r="AL65" s="505"/>
    </row>
    <row r="66" spans="1:38" s="502" customFormat="1">
      <c r="A66" s="752" t="s">
        <v>415</v>
      </c>
      <c r="B66" s="752"/>
      <c r="C66" s="752"/>
      <c r="D66" s="752"/>
      <c r="E66" s="752"/>
      <c r="F66" s="752"/>
      <c r="G66" s="752"/>
      <c r="H66" s="752"/>
      <c r="I66" s="752"/>
      <c r="J66" s="752"/>
      <c r="K66" s="752"/>
      <c r="L66" s="752"/>
      <c r="M66" s="752"/>
      <c r="N66" s="752"/>
      <c r="O66" s="752"/>
      <c r="P66" s="752"/>
      <c r="Q66" s="752"/>
      <c r="R66" s="752"/>
      <c r="S66" s="752"/>
      <c r="T66" s="752"/>
      <c r="U66" s="752"/>
      <c r="V66" s="752"/>
      <c r="W66" s="752"/>
      <c r="X66" s="752"/>
      <c r="Y66" s="752"/>
      <c r="Z66" s="752"/>
      <c r="AA66" s="752"/>
      <c r="AB66" s="752"/>
      <c r="AC66" s="752"/>
      <c r="AD66" s="752"/>
      <c r="AE66" s="752"/>
      <c r="AF66" s="752"/>
      <c r="AG66" s="752"/>
      <c r="AH66" s="752"/>
      <c r="AI66" s="752"/>
      <c r="AJ66" s="503"/>
      <c r="AK66" s="505"/>
      <c r="AL66" s="505"/>
    </row>
    <row r="67" spans="1:38" s="502" customFormat="1">
      <c r="N67" s="505"/>
      <c r="O67" s="505"/>
      <c r="S67" s="505"/>
      <c r="AJ67" s="503"/>
      <c r="AK67" s="505"/>
      <c r="AL67" s="505"/>
    </row>
    <row r="68" spans="1:38" s="502" customFormat="1">
      <c r="A68" s="502" t="s">
        <v>113</v>
      </c>
      <c r="B68" s="758">
        <f>B40</f>
        <v>56.9</v>
      </c>
      <c r="C68" s="752"/>
      <c r="D68" s="502" t="s">
        <v>1</v>
      </c>
      <c r="E68" s="506" t="s">
        <v>114</v>
      </c>
      <c r="F68" s="758">
        <v>2</v>
      </c>
      <c r="G68" s="758"/>
      <c r="I68" s="506"/>
      <c r="J68" s="753"/>
      <c r="K68" s="753"/>
      <c r="L68" s="341"/>
      <c r="M68" s="750"/>
      <c r="N68" s="750"/>
      <c r="O68" s="341"/>
      <c r="R68" s="505"/>
      <c r="AI68" s="503"/>
      <c r="AJ68" s="503"/>
      <c r="AK68" s="505"/>
      <c r="AL68" s="505"/>
    </row>
    <row r="69" spans="1:38" s="502" customFormat="1">
      <c r="A69" s="502" t="s">
        <v>113</v>
      </c>
      <c r="B69" s="769">
        <f>(B68*F68)-(J68*M68)</f>
        <v>113.8</v>
      </c>
      <c r="C69" s="769"/>
      <c r="D69" s="769"/>
      <c r="E69" s="342" t="s">
        <v>1</v>
      </c>
      <c r="N69" s="505"/>
      <c r="O69" s="505"/>
      <c r="S69" s="505"/>
      <c r="AJ69" s="503">
        <f>B69</f>
        <v>113.8</v>
      </c>
      <c r="AK69" s="505"/>
      <c r="AL69" s="505"/>
    </row>
    <row r="70" spans="1:38" s="430" customFormat="1">
      <c r="A70" s="435"/>
      <c r="B70" s="435"/>
      <c r="C70" s="435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4"/>
      <c r="O70" s="434"/>
      <c r="P70" s="435"/>
      <c r="Q70" s="435"/>
      <c r="R70" s="435"/>
      <c r="S70" s="434"/>
      <c r="T70" s="435"/>
      <c r="U70" s="435"/>
      <c r="V70" s="435"/>
      <c r="W70" s="435"/>
      <c r="X70" s="435"/>
      <c r="Y70" s="435"/>
      <c r="Z70" s="435"/>
      <c r="AA70" s="435"/>
      <c r="AB70" s="435"/>
      <c r="AC70" s="435"/>
      <c r="AD70" s="435"/>
      <c r="AE70" s="435"/>
      <c r="AF70" s="435"/>
      <c r="AG70" s="435"/>
      <c r="AH70" s="435"/>
      <c r="AI70" s="435"/>
      <c r="AJ70" s="427"/>
      <c r="AK70" s="431"/>
      <c r="AL70" s="431"/>
    </row>
    <row r="71" spans="1:38" s="502" customFormat="1">
      <c r="A71" s="770" t="s">
        <v>413</v>
      </c>
      <c r="B71" s="770"/>
      <c r="C71" s="770"/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770"/>
      <c r="P71" s="770"/>
      <c r="Q71" s="770"/>
      <c r="R71" s="770"/>
      <c r="S71" s="770"/>
      <c r="T71" s="770"/>
      <c r="U71" s="770"/>
      <c r="V71" s="770"/>
      <c r="W71" s="770"/>
      <c r="X71" s="770"/>
      <c r="Y71" s="770"/>
      <c r="Z71" s="770"/>
      <c r="AA71" s="770"/>
      <c r="AB71" s="770"/>
      <c r="AC71" s="770"/>
      <c r="AD71" s="770"/>
      <c r="AE71" s="770"/>
      <c r="AF71" s="770"/>
      <c r="AG71" s="770"/>
      <c r="AH71" s="770"/>
      <c r="AI71" s="770"/>
      <c r="AJ71" s="503"/>
      <c r="AK71" s="505"/>
      <c r="AL71" s="505"/>
    </row>
    <row r="72" spans="1:38" s="502" customFormat="1">
      <c r="N72" s="505"/>
      <c r="O72" s="505"/>
      <c r="S72" s="505"/>
      <c r="AJ72" s="503"/>
      <c r="AK72" s="505"/>
      <c r="AL72" s="505"/>
    </row>
    <row r="73" spans="1:38" s="502" customFormat="1">
      <c r="B73" s="502" t="s">
        <v>303</v>
      </c>
      <c r="G73" s="502" t="s">
        <v>283</v>
      </c>
      <c r="N73" s="505"/>
      <c r="O73" s="505"/>
      <c r="S73" s="505"/>
      <c r="AJ73" s="503"/>
      <c r="AK73" s="505"/>
      <c r="AL73" s="505"/>
    </row>
    <row r="74" spans="1:38" s="502" customFormat="1">
      <c r="A74" s="502" t="s">
        <v>421</v>
      </c>
      <c r="B74" s="758">
        <f>B68</f>
        <v>56.9</v>
      </c>
      <c r="C74" s="758"/>
      <c r="D74" s="758"/>
      <c r="E74" s="502" t="s">
        <v>1</v>
      </c>
      <c r="F74" s="506" t="s">
        <v>114</v>
      </c>
      <c r="G74" s="750">
        <f>G23</f>
        <v>4</v>
      </c>
      <c r="H74" s="750"/>
      <c r="I74" s="503" t="s">
        <v>1</v>
      </c>
      <c r="J74" s="750"/>
      <c r="K74" s="750"/>
      <c r="L74" s="506"/>
      <c r="M74" s="753"/>
      <c r="N74" s="753"/>
      <c r="O74" s="341"/>
      <c r="P74" s="341"/>
      <c r="AE74" s="503"/>
      <c r="AF74" s="505"/>
      <c r="AG74" s="505"/>
      <c r="AH74" s="520"/>
      <c r="AJ74" s="503"/>
      <c r="AK74" s="505"/>
      <c r="AL74" s="505"/>
    </row>
    <row r="75" spans="1:38" s="502" customFormat="1">
      <c r="A75" s="502" t="s">
        <v>421</v>
      </c>
      <c r="B75" s="758">
        <f>(B74*G74)-(J74*M74)</f>
        <v>227.6</v>
      </c>
      <c r="C75" s="758"/>
      <c r="D75" s="758"/>
      <c r="E75" s="502" t="s">
        <v>0</v>
      </c>
      <c r="N75" s="505"/>
      <c r="O75" s="505"/>
      <c r="S75" s="505"/>
      <c r="AJ75" s="503">
        <f>B75</f>
        <v>227.6</v>
      </c>
      <c r="AK75" s="505"/>
      <c r="AL75" s="505"/>
    </row>
    <row r="76" spans="1:38" s="430" customFormat="1">
      <c r="A76" s="432"/>
      <c r="B76" s="428"/>
      <c r="C76" s="428"/>
      <c r="D76" s="428"/>
      <c r="E76" s="432"/>
      <c r="F76" s="406"/>
      <c r="G76" s="428"/>
      <c r="H76" s="428"/>
      <c r="I76" s="432"/>
      <c r="J76" s="406"/>
      <c r="K76" s="428"/>
      <c r="L76" s="428"/>
      <c r="M76" s="341"/>
      <c r="N76" s="433"/>
      <c r="O76" s="432"/>
      <c r="P76" s="341"/>
      <c r="Q76" s="341"/>
      <c r="R76" s="432"/>
      <c r="S76" s="433"/>
      <c r="T76" s="432"/>
      <c r="U76" s="432"/>
      <c r="V76" s="432"/>
      <c r="W76" s="432"/>
      <c r="X76" s="432"/>
      <c r="Y76" s="432"/>
      <c r="Z76" s="432"/>
      <c r="AA76" s="432"/>
      <c r="AB76" s="432"/>
      <c r="AC76" s="432"/>
      <c r="AD76" s="432"/>
      <c r="AE76" s="432"/>
      <c r="AF76" s="432"/>
      <c r="AG76" s="432"/>
      <c r="AH76" s="432"/>
      <c r="AI76" s="432"/>
      <c r="AJ76" s="427"/>
      <c r="AK76" s="431"/>
      <c r="AL76" s="431"/>
    </row>
    <row r="77" spans="1:38">
      <c r="A77" s="432"/>
      <c r="B77" s="428"/>
      <c r="C77" s="428"/>
      <c r="D77" s="428"/>
      <c r="E77" s="432"/>
      <c r="F77" s="406"/>
      <c r="G77" s="428"/>
      <c r="H77" s="428"/>
      <c r="I77" s="432"/>
      <c r="J77" s="406"/>
      <c r="K77" s="428"/>
      <c r="L77" s="428"/>
      <c r="M77" s="341"/>
      <c r="N77" s="433"/>
      <c r="O77" s="432"/>
      <c r="P77" s="341"/>
      <c r="Q77" s="341"/>
      <c r="R77" s="432"/>
      <c r="S77" s="433"/>
      <c r="T77" s="432"/>
      <c r="U77" s="432"/>
      <c r="V77" s="432"/>
      <c r="W77" s="432"/>
      <c r="X77" s="432"/>
      <c r="Y77" s="432"/>
      <c r="Z77" s="432"/>
      <c r="AA77" s="432"/>
      <c r="AB77" s="432"/>
      <c r="AC77" s="432"/>
      <c r="AD77" s="432"/>
      <c r="AE77" s="432"/>
      <c r="AF77" s="432"/>
      <c r="AG77" s="432"/>
      <c r="AH77" s="432"/>
      <c r="AI77" s="432"/>
    </row>
    <row r="78" spans="1:38">
      <c r="A78" s="755" t="s">
        <v>422</v>
      </c>
      <c r="B78" s="756"/>
      <c r="C78" s="756"/>
      <c r="D78" s="756"/>
      <c r="E78" s="756"/>
      <c r="F78" s="756"/>
      <c r="G78" s="756"/>
      <c r="H78" s="756"/>
      <c r="I78" s="756"/>
      <c r="J78" s="756"/>
      <c r="K78" s="756"/>
      <c r="L78" s="756"/>
      <c r="M78" s="756"/>
      <c r="N78" s="756"/>
      <c r="O78" s="756"/>
      <c r="P78" s="756"/>
      <c r="Q78" s="756"/>
      <c r="R78" s="756"/>
      <c r="S78" s="756"/>
      <c r="T78" s="756"/>
      <c r="U78" s="756"/>
      <c r="V78" s="756"/>
      <c r="W78" s="756"/>
      <c r="X78" s="756"/>
      <c r="Y78" s="756"/>
      <c r="Z78" s="756"/>
      <c r="AA78" s="756"/>
      <c r="AB78" s="756"/>
      <c r="AC78" s="756"/>
      <c r="AD78" s="756"/>
      <c r="AE78" s="756"/>
      <c r="AF78" s="756"/>
      <c r="AG78" s="756"/>
      <c r="AH78" s="756"/>
      <c r="AI78" s="757"/>
    </row>
    <row r="79" spans="1:38">
      <c r="A79" s="430"/>
      <c r="B79" s="430"/>
      <c r="C79" s="430"/>
      <c r="D79" s="430"/>
      <c r="E79" s="430"/>
      <c r="F79" s="430"/>
      <c r="G79" s="430"/>
      <c r="H79" s="430"/>
      <c r="I79" s="430"/>
      <c r="J79" s="430"/>
      <c r="K79" s="430"/>
      <c r="L79" s="430"/>
      <c r="M79" s="430"/>
      <c r="N79" s="431"/>
      <c r="O79" s="431"/>
      <c r="P79" s="430"/>
      <c r="Q79" s="430"/>
      <c r="R79" s="430"/>
      <c r="S79" s="431"/>
      <c r="T79" s="430"/>
      <c r="U79" s="430"/>
      <c r="V79" s="430"/>
      <c r="W79" s="430"/>
      <c r="X79" s="430"/>
      <c r="Y79" s="430"/>
      <c r="Z79" s="430"/>
      <c r="AA79" s="430"/>
      <c r="AB79" s="430"/>
      <c r="AC79" s="430"/>
      <c r="AD79" s="430"/>
      <c r="AE79" s="430"/>
      <c r="AF79" s="430"/>
      <c r="AG79" s="430"/>
      <c r="AH79" s="430"/>
      <c r="AI79" s="430"/>
    </row>
    <row r="80" spans="1:38" s="502" customFormat="1">
      <c r="A80" s="751" t="s">
        <v>389</v>
      </c>
      <c r="B80" s="751"/>
      <c r="C80" s="751"/>
      <c r="D80" s="751"/>
      <c r="E80" s="751"/>
      <c r="F80" s="751"/>
      <c r="G80" s="751"/>
      <c r="H80" s="751"/>
      <c r="I80" s="751"/>
      <c r="J80" s="751"/>
      <c r="K80" s="751"/>
      <c r="L80" s="751"/>
      <c r="M80" s="751"/>
      <c r="N80" s="751"/>
      <c r="O80" s="751"/>
      <c r="P80" s="751"/>
      <c r="Q80" s="751"/>
      <c r="R80" s="751"/>
      <c r="S80" s="751"/>
      <c r="T80" s="751"/>
      <c r="U80" s="751"/>
      <c r="V80" s="751"/>
      <c r="W80" s="751"/>
      <c r="X80" s="751"/>
      <c r="Y80" s="751"/>
      <c r="Z80" s="751"/>
      <c r="AA80" s="751"/>
      <c r="AB80" s="751"/>
      <c r="AC80" s="751"/>
      <c r="AD80" s="751"/>
      <c r="AE80" s="751"/>
      <c r="AF80" s="751"/>
      <c r="AG80" s="751"/>
      <c r="AH80" s="751"/>
      <c r="AI80" s="751"/>
      <c r="AJ80" s="503"/>
      <c r="AK80" s="505"/>
      <c r="AL80" s="505"/>
    </row>
    <row r="81" spans="1:38" s="502" customFormat="1">
      <c r="N81" s="505"/>
      <c r="O81" s="505"/>
      <c r="S81" s="505"/>
      <c r="AJ81" s="503"/>
      <c r="AK81" s="505"/>
      <c r="AL81" s="505"/>
    </row>
    <row r="82" spans="1:38" s="502" customFormat="1">
      <c r="A82" s="752" t="s">
        <v>436</v>
      </c>
      <c r="B82" s="752"/>
      <c r="C82" s="752"/>
      <c r="D82" s="752"/>
      <c r="E82" s="752"/>
      <c r="F82" s="752"/>
      <c r="G82" s="752"/>
      <c r="H82" s="752"/>
      <c r="I82" s="752"/>
      <c r="J82" s="752"/>
      <c r="K82" s="752"/>
      <c r="L82" s="752"/>
      <c r="M82" s="752"/>
      <c r="N82" s="752"/>
      <c r="O82" s="752"/>
      <c r="P82" s="752"/>
      <c r="Q82" s="752"/>
      <c r="R82" s="752"/>
      <c r="S82" s="752"/>
      <c r="T82" s="752"/>
      <c r="U82" s="752"/>
      <c r="V82" s="752"/>
      <c r="W82" s="752"/>
      <c r="X82" s="752"/>
      <c r="Y82" s="752"/>
      <c r="Z82" s="752"/>
      <c r="AA82" s="752"/>
      <c r="AB82" s="752"/>
      <c r="AC82" s="752"/>
      <c r="AD82" s="752"/>
      <c r="AE82" s="752"/>
      <c r="AF82" s="752"/>
      <c r="AG82" s="752"/>
      <c r="AH82" s="752"/>
      <c r="AI82" s="752"/>
      <c r="AJ82" s="503"/>
      <c r="AK82" s="505"/>
      <c r="AL82" s="505"/>
    </row>
    <row r="83" spans="1:38" s="502" customFormat="1">
      <c r="N83" s="505"/>
      <c r="O83" s="505"/>
      <c r="S83" s="505"/>
      <c r="AJ83" s="503"/>
      <c r="AK83" s="505"/>
      <c r="AL83" s="505"/>
    </row>
    <row r="84" spans="1:38" s="502" customFormat="1">
      <c r="A84" s="506" t="s">
        <v>421</v>
      </c>
      <c r="B84" s="750">
        <v>240</v>
      </c>
      <c r="C84" s="750"/>
      <c r="D84" s="506" t="s">
        <v>114</v>
      </c>
      <c r="E84" s="750">
        <v>2</v>
      </c>
      <c r="F84" s="750"/>
      <c r="G84" s="506" t="s">
        <v>139</v>
      </c>
      <c r="H84" s="753">
        <v>6</v>
      </c>
      <c r="I84" s="753"/>
      <c r="J84" s="503" t="s">
        <v>114</v>
      </c>
      <c r="K84" s="750">
        <v>5</v>
      </c>
      <c r="L84" s="750"/>
      <c r="M84" s="506" t="s">
        <v>139</v>
      </c>
      <c r="N84" s="753">
        <v>20</v>
      </c>
      <c r="O84" s="753"/>
      <c r="P84" s="476"/>
      <c r="Q84" s="476"/>
      <c r="AH84" s="503"/>
      <c r="AI84" s="505"/>
      <c r="AJ84" s="505"/>
    </row>
    <row r="85" spans="1:38" s="502" customFormat="1">
      <c r="B85" s="750"/>
      <c r="C85" s="750"/>
      <c r="D85" s="506"/>
      <c r="E85" s="750"/>
      <c r="F85" s="750"/>
      <c r="H85" s="506"/>
      <c r="I85" s="750"/>
      <c r="J85" s="750"/>
      <c r="K85" s="341"/>
      <c r="L85" s="505"/>
      <c r="M85" s="754"/>
      <c r="N85" s="754"/>
      <c r="O85" s="754"/>
      <c r="P85" s="754"/>
      <c r="Q85" s="754"/>
      <c r="AH85" s="503"/>
      <c r="AI85" s="505"/>
      <c r="AJ85" s="505"/>
    </row>
    <row r="86" spans="1:38" s="502" customFormat="1">
      <c r="A86" s="502" t="s">
        <v>437</v>
      </c>
      <c r="B86" s="750">
        <f>(B84*E84)-(H84*K84)-N84</f>
        <v>430</v>
      </c>
      <c r="C86" s="750"/>
      <c r="D86" s="503" t="s">
        <v>1</v>
      </c>
      <c r="F86" s="506"/>
      <c r="G86" s="503"/>
      <c r="H86" s="503"/>
      <c r="J86" s="506"/>
      <c r="K86" s="503"/>
      <c r="L86" s="503"/>
      <c r="M86" s="341"/>
      <c r="N86" s="505"/>
      <c r="P86" s="341"/>
      <c r="Q86" s="341"/>
      <c r="S86" s="505"/>
      <c r="AJ86" s="503">
        <f>B86</f>
        <v>430</v>
      </c>
      <c r="AK86" s="505"/>
      <c r="AL86" s="505"/>
    </row>
    <row r="87" spans="1:38">
      <c r="A87" s="432"/>
      <c r="B87" s="428"/>
      <c r="C87" s="428"/>
      <c r="D87" s="428"/>
      <c r="E87" s="432"/>
      <c r="F87" s="406"/>
      <c r="G87" s="428"/>
      <c r="H87" s="428"/>
      <c r="I87" s="432"/>
      <c r="J87" s="406"/>
      <c r="K87" s="428"/>
      <c r="L87" s="428"/>
      <c r="M87" s="341"/>
      <c r="N87" s="433"/>
      <c r="O87" s="432"/>
      <c r="P87" s="341"/>
      <c r="Q87" s="341"/>
      <c r="R87" s="432"/>
      <c r="S87" s="433"/>
      <c r="T87" s="432"/>
      <c r="U87" s="432"/>
      <c r="V87" s="432"/>
      <c r="W87" s="432"/>
      <c r="X87" s="432"/>
      <c r="Y87" s="432"/>
      <c r="Z87" s="432"/>
      <c r="AA87" s="432"/>
      <c r="AB87" s="432"/>
      <c r="AC87" s="432"/>
      <c r="AD87" s="432"/>
      <c r="AE87" s="432"/>
      <c r="AF87" s="432"/>
      <c r="AG87" s="432"/>
      <c r="AH87" s="432"/>
      <c r="AI87" s="432"/>
    </row>
    <row r="88" spans="1:38" s="502" customFormat="1">
      <c r="A88" s="751" t="s">
        <v>390</v>
      </c>
      <c r="B88" s="751"/>
      <c r="C88" s="751"/>
      <c r="D88" s="751"/>
      <c r="E88" s="751"/>
      <c r="F88" s="751"/>
      <c r="G88" s="751"/>
      <c r="H88" s="751"/>
      <c r="I88" s="751"/>
      <c r="J88" s="751"/>
      <c r="K88" s="751"/>
      <c r="L88" s="751"/>
      <c r="M88" s="751"/>
      <c r="N88" s="751"/>
      <c r="O88" s="751"/>
      <c r="P88" s="751"/>
      <c r="Q88" s="751"/>
      <c r="R88" s="751"/>
      <c r="S88" s="751"/>
      <c r="T88" s="751"/>
      <c r="U88" s="751"/>
      <c r="V88" s="751"/>
      <c r="W88" s="751"/>
      <c r="X88" s="751"/>
      <c r="Y88" s="751"/>
      <c r="Z88" s="751"/>
      <c r="AA88" s="751"/>
      <c r="AB88" s="751"/>
      <c r="AC88" s="751"/>
      <c r="AD88" s="751"/>
      <c r="AE88" s="751"/>
      <c r="AF88" s="751"/>
      <c r="AG88" s="751"/>
      <c r="AH88" s="751"/>
      <c r="AI88" s="751"/>
      <c r="AJ88" s="503"/>
      <c r="AK88" s="505"/>
      <c r="AL88" s="505"/>
    </row>
    <row r="89" spans="1:38" s="502" customFormat="1">
      <c r="N89" s="505"/>
      <c r="O89" s="505"/>
      <c r="S89" s="505"/>
      <c r="AJ89" s="503"/>
      <c r="AK89" s="505"/>
      <c r="AL89" s="505"/>
    </row>
    <row r="90" spans="1:38" s="502" customFormat="1">
      <c r="B90" s="503" t="s">
        <v>283</v>
      </c>
      <c r="C90" s="503"/>
      <c r="D90" s="503"/>
      <c r="E90" s="503" t="s">
        <v>482</v>
      </c>
      <c r="F90" s="503"/>
      <c r="G90" s="503"/>
      <c r="H90" s="503" t="s">
        <v>282</v>
      </c>
      <c r="I90" s="503"/>
      <c r="J90" s="503"/>
      <c r="K90" s="503"/>
      <c r="L90" s="503"/>
      <c r="N90" s="341"/>
      <c r="O90" s="341"/>
      <c r="Q90" s="341"/>
      <c r="S90" s="505"/>
      <c r="AJ90" s="503"/>
      <c r="AK90" s="505"/>
      <c r="AL90" s="505"/>
    </row>
    <row r="91" spans="1:38" s="502" customFormat="1">
      <c r="A91" s="502" t="s">
        <v>453</v>
      </c>
      <c r="B91" s="750">
        <v>6.2</v>
      </c>
      <c r="C91" s="750"/>
      <c r="D91" s="503" t="s">
        <v>114</v>
      </c>
      <c r="E91" s="750">
        <v>0.2</v>
      </c>
      <c r="F91" s="750"/>
      <c r="G91" s="503" t="s">
        <v>114</v>
      </c>
      <c r="H91" s="750">
        <v>220</v>
      </c>
      <c r="I91" s="750"/>
      <c r="J91" s="503" t="s">
        <v>115</v>
      </c>
      <c r="K91" s="750">
        <f>B91*E91*H91</f>
        <v>272.8</v>
      </c>
      <c r="L91" s="750"/>
      <c r="M91" s="502" t="s">
        <v>3</v>
      </c>
      <c r="N91" s="341"/>
      <c r="O91" s="502" t="s">
        <v>492</v>
      </c>
      <c r="Q91" s="341"/>
      <c r="S91" s="505"/>
      <c r="AJ91" s="503"/>
      <c r="AK91" s="505"/>
      <c r="AL91" s="505"/>
    </row>
    <row r="92" spans="1:38" s="502" customFormat="1">
      <c r="A92" s="502" t="s">
        <v>453</v>
      </c>
      <c r="B92" s="750">
        <v>4.2</v>
      </c>
      <c r="C92" s="750"/>
      <c r="D92" s="503" t="s">
        <v>114</v>
      </c>
      <c r="E92" s="750">
        <v>0.2</v>
      </c>
      <c r="F92" s="750"/>
      <c r="G92" s="503" t="s">
        <v>114</v>
      </c>
      <c r="H92" s="750">
        <v>20</v>
      </c>
      <c r="I92" s="750"/>
      <c r="J92" s="503" t="s">
        <v>115</v>
      </c>
      <c r="K92" s="750">
        <f>B92*E92*H92</f>
        <v>16.8</v>
      </c>
      <c r="L92" s="750"/>
      <c r="M92" s="502" t="s">
        <v>3</v>
      </c>
      <c r="N92" s="341"/>
      <c r="O92" s="502" t="s">
        <v>493</v>
      </c>
      <c r="Q92" s="341"/>
      <c r="S92" s="505"/>
      <c r="AJ92" s="503"/>
      <c r="AK92" s="505"/>
      <c r="AL92" s="505"/>
    </row>
    <row r="93" spans="1:38" s="502" customFormat="1">
      <c r="A93" s="752"/>
      <c r="B93" s="752"/>
      <c r="C93" s="752"/>
      <c r="D93" s="752"/>
      <c r="E93" s="752"/>
      <c r="F93" s="752"/>
      <c r="G93" s="752"/>
      <c r="H93" s="752"/>
      <c r="I93" s="752"/>
      <c r="J93" s="752"/>
      <c r="K93" s="752"/>
      <c r="L93" s="752"/>
      <c r="M93" s="752"/>
      <c r="N93" s="752"/>
      <c r="O93" s="752"/>
      <c r="P93" s="752"/>
      <c r="Q93" s="752"/>
      <c r="R93" s="752"/>
      <c r="S93" s="752"/>
      <c r="T93" s="752"/>
      <c r="U93" s="752"/>
      <c r="V93" s="752"/>
      <c r="W93" s="752"/>
      <c r="X93" s="752"/>
      <c r="Y93" s="752"/>
      <c r="Z93" s="752"/>
      <c r="AA93" s="752"/>
      <c r="AB93" s="752"/>
      <c r="AC93" s="752"/>
      <c r="AD93" s="752"/>
      <c r="AE93" s="752"/>
      <c r="AF93" s="752"/>
      <c r="AG93" s="752"/>
      <c r="AH93" s="752"/>
      <c r="AI93" s="752"/>
      <c r="AJ93" s="503"/>
      <c r="AK93" s="505"/>
      <c r="AL93" s="505"/>
    </row>
    <row r="94" spans="1:38" s="502" customFormat="1">
      <c r="A94" s="502" t="s">
        <v>453</v>
      </c>
      <c r="B94" s="750">
        <f>SUM(K91:L92)</f>
        <v>289.60000000000002</v>
      </c>
      <c r="C94" s="754"/>
      <c r="D94" s="502" t="s">
        <v>3</v>
      </c>
      <c r="N94" s="505"/>
      <c r="O94" s="505"/>
      <c r="S94" s="505"/>
      <c r="AJ94" s="503">
        <f>B94</f>
        <v>289.60000000000002</v>
      </c>
      <c r="AK94" s="505"/>
      <c r="AL94" s="505"/>
    </row>
    <row r="95" spans="1:38" s="510" customFormat="1">
      <c r="B95" s="511"/>
      <c r="C95" s="516"/>
      <c r="N95" s="515"/>
      <c r="O95" s="515"/>
      <c r="S95" s="515"/>
      <c r="AJ95" s="511"/>
      <c r="AK95" s="515"/>
      <c r="AL95" s="515"/>
    </row>
    <row r="96" spans="1:38" s="510" customFormat="1">
      <c r="A96" s="751" t="s">
        <v>391</v>
      </c>
      <c r="B96" s="751"/>
      <c r="C96" s="751"/>
      <c r="D96" s="751"/>
      <c r="E96" s="751"/>
      <c r="F96" s="751"/>
      <c r="G96" s="751"/>
      <c r="H96" s="751"/>
      <c r="I96" s="751"/>
      <c r="J96" s="751"/>
      <c r="K96" s="751"/>
      <c r="L96" s="751"/>
      <c r="M96" s="751"/>
      <c r="N96" s="751"/>
      <c r="O96" s="751"/>
      <c r="P96" s="751"/>
      <c r="Q96" s="751"/>
      <c r="R96" s="751"/>
      <c r="S96" s="751"/>
      <c r="T96" s="751"/>
      <c r="U96" s="751"/>
      <c r="V96" s="751"/>
      <c r="W96" s="751"/>
      <c r="X96" s="751"/>
      <c r="Y96" s="751"/>
      <c r="Z96" s="751"/>
      <c r="AA96" s="751"/>
      <c r="AB96" s="751"/>
      <c r="AC96" s="751"/>
      <c r="AD96" s="751"/>
      <c r="AE96" s="751"/>
      <c r="AF96" s="751"/>
      <c r="AG96" s="751"/>
      <c r="AH96" s="751"/>
      <c r="AI96" s="751"/>
      <c r="AJ96" s="511"/>
      <c r="AK96" s="515"/>
      <c r="AL96" s="515"/>
    </row>
    <row r="97" spans="1:38" s="510" customFormat="1">
      <c r="N97" s="515"/>
      <c r="O97" s="515"/>
      <c r="S97" s="515"/>
      <c r="AJ97" s="511"/>
      <c r="AK97" s="515"/>
      <c r="AL97" s="515"/>
    </row>
    <row r="98" spans="1:38" s="510" customFormat="1">
      <c r="A98" s="752" t="s">
        <v>591</v>
      </c>
      <c r="B98" s="752"/>
      <c r="C98" s="752"/>
      <c r="D98" s="752"/>
      <c r="E98" s="752"/>
      <c r="F98" s="752"/>
      <c r="G98" s="752"/>
      <c r="H98" s="752"/>
      <c r="I98" s="752"/>
      <c r="J98" s="752"/>
      <c r="K98" s="752"/>
      <c r="L98" s="752"/>
      <c r="M98" s="752"/>
      <c r="N98" s="752"/>
      <c r="O98" s="752"/>
      <c r="P98" s="752"/>
      <c r="Q98" s="752"/>
      <c r="R98" s="752"/>
      <c r="S98" s="752"/>
      <c r="T98" s="752"/>
      <c r="U98" s="752"/>
      <c r="V98" s="752"/>
      <c r="W98" s="752"/>
      <c r="X98" s="752"/>
      <c r="Y98" s="752"/>
      <c r="Z98" s="752"/>
      <c r="AA98" s="752"/>
      <c r="AB98" s="752"/>
      <c r="AC98" s="752"/>
      <c r="AD98" s="752"/>
      <c r="AE98" s="752"/>
      <c r="AF98" s="752"/>
      <c r="AG98" s="752"/>
      <c r="AH98" s="752"/>
      <c r="AI98" s="752"/>
      <c r="AJ98" s="511"/>
      <c r="AK98" s="515"/>
      <c r="AL98" s="515"/>
    </row>
    <row r="99" spans="1:38" s="510" customFormat="1">
      <c r="N99" s="515"/>
      <c r="O99" s="515"/>
      <c r="S99" s="515"/>
      <c r="AJ99" s="511"/>
      <c r="AK99" s="515"/>
      <c r="AL99" s="515"/>
    </row>
    <row r="100" spans="1:38" s="510" customFormat="1">
      <c r="A100" s="510" t="s">
        <v>152</v>
      </c>
      <c r="B100" s="750">
        <v>220</v>
      </c>
      <c r="C100" s="750"/>
      <c r="D100" s="341" t="s">
        <v>114</v>
      </c>
      <c r="E100" s="753">
        <v>5.6</v>
      </c>
      <c r="F100" s="753"/>
      <c r="G100" s="516" t="s">
        <v>115</v>
      </c>
      <c r="H100" s="750">
        <f>B100*E100</f>
        <v>1232</v>
      </c>
      <c r="I100" s="750"/>
      <c r="J100" s="750"/>
      <c r="K100" s="341" t="s">
        <v>0</v>
      </c>
      <c r="L100" s="515"/>
      <c r="M100" s="754" t="s">
        <v>417</v>
      </c>
      <c r="N100" s="754"/>
      <c r="O100" s="754"/>
      <c r="P100" s="754"/>
      <c r="Q100" s="754"/>
      <c r="AF100" s="511"/>
      <c r="AG100" s="515"/>
      <c r="AH100" s="515"/>
    </row>
    <row r="101" spans="1:38" s="510" customFormat="1">
      <c r="A101" s="510" t="s">
        <v>152</v>
      </c>
      <c r="B101" s="750">
        <v>20</v>
      </c>
      <c r="C101" s="750"/>
      <c r="D101" s="341" t="s">
        <v>114</v>
      </c>
      <c r="E101" s="753">
        <v>3.8</v>
      </c>
      <c r="F101" s="753"/>
      <c r="G101" s="516" t="s">
        <v>115</v>
      </c>
      <c r="H101" s="750">
        <f>B101*E101</f>
        <v>76</v>
      </c>
      <c r="I101" s="750"/>
      <c r="J101" s="750"/>
      <c r="K101" s="341" t="s">
        <v>0</v>
      </c>
      <c r="L101" s="515"/>
      <c r="M101" s="754" t="s">
        <v>417</v>
      </c>
      <c r="N101" s="754"/>
      <c r="O101" s="754"/>
      <c r="P101" s="754"/>
      <c r="Q101" s="754"/>
      <c r="AF101" s="511"/>
      <c r="AG101" s="515"/>
      <c r="AH101" s="515"/>
    </row>
    <row r="102" spans="1:38" s="510" customFormat="1">
      <c r="B102" s="511"/>
      <c r="C102" s="511"/>
      <c r="D102" s="341"/>
      <c r="E102" s="514"/>
      <c r="F102" s="514"/>
      <c r="G102" s="516"/>
      <c r="H102" s="511"/>
      <c r="I102" s="511"/>
      <c r="K102" s="516"/>
      <c r="L102" s="511"/>
      <c r="M102" s="511"/>
      <c r="N102" s="341"/>
      <c r="O102" s="515"/>
      <c r="P102" s="516"/>
      <c r="Q102" s="516"/>
      <c r="R102" s="516"/>
      <c r="S102" s="516"/>
      <c r="T102" s="516"/>
      <c r="AJ102" s="511"/>
      <c r="AK102" s="515"/>
      <c r="AL102" s="515"/>
    </row>
    <row r="103" spans="1:38" s="510" customFormat="1">
      <c r="A103" s="510" t="s">
        <v>152</v>
      </c>
      <c r="B103" s="750">
        <f>SUM(H100:I101)</f>
        <v>1308</v>
      </c>
      <c r="C103" s="750"/>
      <c r="D103" s="341" t="s">
        <v>0</v>
      </c>
      <c r="E103" s="514"/>
      <c r="F103" s="514"/>
      <c r="G103" s="516"/>
      <c r="H103" s="511"/>
      <c r="I103" s="511"/>
      <c r="K103" s="516"/>
      <c r="L103" s="511"/>
      <c r="M103" s="511"/>
      <c r="N103" s="341"/>
      <c r="O103" s="515"/>
      <c r="P103" s="516"/>
      <c r="Q103" s="516"/>
      <c r="R103" s="516"/>
      <c r="S103" s="516"/>
      <c r="T103" s="516"/>
      <c r="AJ103" s="511">
        <f>B103</f>
        <v>1308</v>
      </c>
      <c r="AK103" s="515"/>
      <c r="AL103" s="515"/>
    </row>
    <row r="104" spans="1:38">
      <c r="A104" s="432"/>
      <c r="B104" s="428"/>
      <c r="C104" s="428"/>
      <c r="D104" s="428"/>
      <c r="E104" s="432"/>
      <c r="F104" s="406"/>
      <c r="G104" s="428"/>
      <c r="H104" s="428"/>
      <c r="I104" s="432"/>
      <c r="J104" s="406"/>
      <c r="K104" s="428"/>
      <c r="L104" s="428"/>
      <c r="M104" s="341"/>
      <c r="N104" s="433"/>
      <c r="O104" s="432"/>
      <c r="P104" s="341"/>
      <c r="Q104" s="341"/>
      <c r="R104" s="432"/>
      <c r="S104" s="433"/>
      <c r="T104" s="432"/>
      <c r="U104" s="432"/>
      <c r="V104" s="432"/>
      <c r="W104" s="432"/>
      <c r="X104" s="432"/>
      <c r="Y104" s="432"/>
      <c r="Z104" s="432"/>
      <c r="AA104" s="432"/>
      <c r="AB104" s="432"/>
      <c r="AC104" s="432"/>
      <c r="AD104" s="432"/>
      <c r="AE104" s="432"/>
      <c r="AF104" s="432"/>
      <c r="AG104" s="432"/>
      <c r="AH104" s="432"/>
      <c r="AI104" s="432"/>
    </row>
    <row r="105" spans="1:38" s="502" customFormat="1">
      <c r="A105" s="751" t="s">
        <v>592</v>
      </c>
      <c r="B105" s="751"/>
      <c r="C105" s="751"/>
      <c r="D105" s="751"/>
      <c r="E105" s="751"/>
      <c r="F105" s="751"/>
      <c r="G105" s="751"/>
      <c r="H105" s="751"/>
      <c r="I105" s="751"/>
      <c r="J105" s="751"/>
      <c r="K105" s="751"/>
      <c r="L105" s="751"/>
      <c r="M105" s="751"/>
      <c r="N105" s="751"/>
      <c r="O105" s="751"/>
      <c r="P105" s="751"/>
      <c r="Q105" s="751"/>
      <c r="R105" s="751"/>
      <c r="S105" s="751"/>
      <c r="T105" s="751"/>
      <c r="U105" s="751"/>
      <c r="V105" s="751"/>
      <c r="W105" s="751"/>
      <c r="X105" s="751"/>
      <c r="Y105" s="751"/>
      <c r="Z105" s="751"/>
      <c r="AA105" s="751"/>
      <c r="AB105" s="751"/>
      <c r="AC105" s="751"/>
      <c r="AD105" s="751"/>
      <c r="AE105" s="751"/>
      <c r="AF105" s="751"/>
      <c r="AG105" s="751"/>
      <c r="AH105" s="751"/>
      <c r="AI105" s="751"/>
      <c r="AJ105" s="503"/>
      <c r="AK105" s="505"/>
      <c r="AL105" s="505"/>
    </row>
    <row r="106" spans="1:38" s="502" customFormat="1">
      <c r="N106" s="505"/>
      <c r="O106" s="505"/>
      <c r="S106" s="505"/>
      <c r="AJ106" s="503"/>
      <c r="AK106" s="505"/>
      <c r="AL106" s="505"/>
    </row>
    <row r="107" spans="1:38" s="502" customFormat="1">
      <c r="A107" s="752" t="s">
        <v>435</v>
      </c>
      <c r="B107" s="752"/>
      <c r="C107" s="752"/>
      <c r="D107" s="752"/>
      <c r="E107" s="752"/>
      <c r="F107" s="752"/>
      <c r="G107" s="752"/>
      <c r="H107" s="752"/>
      <c r="I107" s="752"/>
      <c r="J107" s="752"/>
      <c r="K107" s="752"/>
      <c r="L107" s="752"/>
      <c r="M107" s="752"/>
      <c r="N107" s="752"/>
      <c r="O107" s="752"/>
      <c r="P107" s="752"/>
      <c r="Q107" s="752"/>
      <c r="R107" s="752"/>
      <c r="S107" s="752"/>
      <c r="T107" s="752"/>
      <c r="U107" s="752"/>
      <c r="V107" s="752"/>
      <c r="W107" s="752"/>
      <c r="X107" s="752"/>
      <c r="Y107" s="752"/>
      <c r="Z107" s="752"/>
      <c r="AA107" s="752"/>
      <c r="AB107" s="752"/>
      <c r="AC107" s="752"/>
      <c r="AD107" s="752"/>
      <c r="AE107" s="752"/>
      <c r="AF107" s="752"/>
      <c r="AG107" s="752"/>
      <c r="AH107" s="752"/>
      <c r="AI107" s="752"/>
      <c r="AJ107" s="503"/>
      <c r="AK107" s="505"/>
      <c r="AL107" s="505"/>
    </row>
    <row r="108" spans="1:38" s="502" customFormat="1">
      <c r="N108" s="505"/>
      <c r="O108" s="505"/>
      <c r="S108" s="505"/>
      <c r="AJ108" s="503"/>
      <c r="AK108" s="505"/>
      <c r="AL108" s="505"/>
    </row>
    <row r="109" spans="1:38" s="502" customFormat="1">
      <c r="A109" s="502" t="s">
        <v>152</v>
      </c>
      <c r="B109" s="750">
        <v>220</v>
      </c>
      <c r="C109" s="750"/>
      <c r="D109" s="341" t="s">
        <v>114</v>
      </c>
      <c r="E109" s="753">
        <v>5.6</v>
      </c>
      <c r="F109" s="753"/>
      <c r="G109" s="506" t="s">
        <v>114</v>
      </c>
      <c r="H109" s="750">
        <v>2</v>
      </c>
      <c r="I109" s="750"/>
      <c r="K109" s="506" t="s">
        <v>115</v>
      </c>
      <c r="L109" s="750">
        <f>B109*H109*E109</f>
        <v>2464</v>
      </c>
      <c r="M109" s="750"/>
      <c r="N109" s="341" t="s">
        <v>0</v>
      </c>
      <c r="O109" s="505"/>
      <c r="P109" s="754" t="s">
        <v>417</v>
      </c>
      <c r="Q109" s="754"/>
      <c r="R109" s="754"/>
      <c r="S109" s="754"/>
      <c r="T109" s="754"/>
      <c r="AJ109" s="503"/>
      <c r="AK109" s="505"/>
      <c r="AL109" s="505"/>
    </row>
    <row r="110" spans="1:38" s="502" customFormat="1">
      <c r="A110" s="502" t="s">
        <v>152</v>
      </c>
      <c r="B110" s="750">
        <v>20</v>
      </c>
      <c r="C110" s="750"/>
      <c r="D110" s="341" t="s">
        <v>114</v>
      </c>
      <c r="E110" s="753">
        <v>3.8</v>
      </c>
      <c r="F110" s="753"/>
      <c r="G110" s="506" t="s">
        <v>114</v>
      </c>
      <c r="H110" s="750">
        <v>2</v>
      </c>
      <c r="I110" s="750"/>
      <c r="K110" s="506" t="s">
        <v>115</v>
      </c>
      <c r="L110" s="750">
        <f>B110*H110*E110</f>
        <v>152</v>
      </c>
      <c r="M110" s="750"/>
      <c r="N110" s="341" t="s">
        <v>0</v>
      </c>
      <c r="O110" s="505"/>
      <c r="P110" s="754" t="s">
        <v>417</v>
      </c>
      <c r="Q110" s="754"/>
      <c r="R110" s="754"/>
      <c r="S110" s="754"/>
      <c r="T110" s="754"/>
      <c r="AJ110" s="503"/>
      <c r="AK110" s="505"/>
      <c r="AL110" s="505"/>
    </row>
    <row r="111" spans="1:38" s="502" customFormat="1">
      <c r="B111" s="503"/>
      <c r="C111" s="503"/>
      <c r="D111" s="341"/>
      <c r="E111" s="504"/>
      <c r="F111" s="504"/>
      <c r="G111" s="506"/>
      <c r="H111" s="503"/>
      <c r="I111" s="503"/>
      <c r="K111" s="506"/>
      <c r="L111" s="503"/>
      <c r="M111" s="503"/>
      <c r="N111" s="341"/>
      <c r="O111" s="505"/>
      <c r="P111" s="506"/>
      <c r="Q111" s="506"/>
      <c r="R111" s="506"/>
      <c r="S111" s="506"/>
      <c r="T111" s="506"/>
      <c r="AJ111" s="503">
        <f>B112</f>
        <v>2616</v>
      </c>
      <c r="AK111" s="505"/>
      <c r="AL111" s="505"/>
    </row>
    <row r="112" spans="1:38" s="502" customFormat="1">
      <c r="A112" s="502" t="s">
        <v>152</v>
      </c>
      <c r="B112" s="750">
        <f>SUM(L109:M110)</f>
        <v>2616</v>
      </c>
      <c r="C112" s="750"/>
      <c r="D112" s="341" t="s">
        <v>0</v>
      </c>
      <c r="E112" s="504"/>
      <c r="F112" s="504"/>
      <c r="G112" s="506"/>
      <c r="H112" s="503"/>
      <c r="I112" s="503"/>
      <c r="K112" s="506"/>
      <c r="L112" s="503"/>
      <c r="M112" s="503"/>
      <c r="N112" s="341"/>
      <c r="O112" s="505"/>
      <c r="P112" s="506"/>
      <c r="Q112" s="506"/>
      <c r="R112" s="506"/>
      <c r="S112" s="506"/>
      <c r="T112" s="506"/>
      <c r="AJ112" s="503"/>
      <c r="AK112" s="505"/>
      <c r="AL112" s="505"/>
    </row>
    <row r="113" spans="1:38">
      <c r="A113" s="432"/>
      <c r="B113" s="428"/>
      <c r="C113" s="428"/>
      <c r="D113" s="428"/>
      <c r="E113" s="432"/>
      <c r="F113" s="406"/>
      <c r="G113" s="428"/>
      <c r="H113" s="428"/>
      <c r="I113" s="432"/>
      <c r="J113" s="406"/>
      <c r="K113" s="428"/>
      <c r="L113" s="428"/>
      <c r="M113" s="341"/>
      <c r="N113" s="433"/>
      <c r="O113" s="432"/>
      <c r="P113" s="341"/>
      <c r="Q113" s="341"/>
      <c r="R113" s="432"/>
      <c r="S113" s="433"/>
      <c r="T113" s="432"/>
      <c r="U113" s="432"/>
      <c r="V113" s="432"/>
      <c r="W113" s="432"/>
      <c r="X113" s="432"/>
      <c r="Y113" s="432"/>
      <c r="Z113" s="432"/>
      <c r="AA113" s="432"/>
      <c r="AB113" s="432"/>
      <c r="AC113" s="432"/>
      <c r="AD113" s="432"/>
      <c r="AE113" s="432"/>
      <c r="AF113" s="432"/>
      <c r="AG113" s="432"/>
      <c r="AH113" s="432"/>
      <c r="AI113" s="432"/>
    </row>
    <row r="114" spans="1:38" s="502" customFormat="1">
      <c r="A114" s="751" t="s">
        <v>674</v>
      </c>
      <c r="B114" s="751"/>
      <c r="C114" s="751"/>
      <c r="D114" s="751"/>
      <c r="E114" s="751"/>
      <c r="F114" s="751"/>
      <c r="G114" s="751"/>
      <c r="H114" s="751"/>
      <c r="I114" s="751"/>
      <c r="J114" s="751"/>
      <c r="K114" s="751"/>
      <c r="L114" s="751"/>
      <c r="M114" s="751"/>
      <c r="N114" s="751"/>
      <c r="O114" s="751"/>
      <c r="P114" s="751"/>
      <c r="Q114" s="751"/>
      <c r="R114" s="751"/>
      <c r="S114" s="751"/>
      <c r="T114" s="751"/>
      <c r="U114" s="751"/>
      <c r="V114" s="751"/>
      <c r="W114" s="751"/>
      <c r="X114" s="751"/>
      <c r="Y114" s="751"/>
      <c r="Z114" s="751"/>
      <c r="AA114" s="751"/>
      <c r="AB114" s="751"/>
      <c r="AC114" s="751"/>
      <c r="AD114" s="751"/>
      <c r="AE114" s="751"/>
      <c r="AF114" s="751"/>
      <c r="AG114" s="751"/>
      <c r="AH114" s="751"/>
      <c r="AI114" s="751"/>
      <c r="AJ114" s="503"/>
      <c r="AK114" s="505"/>
      <c r="AL114" s="505"/>
    </row>
    <row r="115" spans="1:38" s="502" customFormat="1">
      <c r="N115" s="505"/>
      <c r="O115" s="505"/>
      <c r="S115" s="505"/>
      <c r="AJ115" s="503"/>
      <c r="AK115" s="505"/>
      <c r="AL115" s="505"/>
    </row>
    <row r="116" spans="1:38" s="502" customFormat="1">
      <c r="A116" s="752" t="s">
        <v>427</v>
      </c>
      <c r="B116" s="752"/>
      <c r="C116" s="752"/>
      <c r="D116" s="752"/>
      <c r="E116" s="752"/>
      <c r="F116" s="752"/>
      <c r="G116" s="752"/>
      <c r="H116" s="752"/>
      <c r="I116" s="752"/>
      <c r="J116" s="752"/>
      <c r="K116" s="752"/>
      <c r="L116" s="752"/>
      <c r="M116" s="752"/>
      <c r="N116" s="752"/>
      <c r="O116" s="752"/>
      <c r="P116" s="752"/>
      <c r="Q116" s="752"/>
      <c r="R116" s="752"/>
      <c r="S116" s="752"/>
      <c r="T116" s="752"/>
      <c r="U116" s="752"/>
      <c r="V116" s="752"/>
      <c r="W116" s="752"/>
      <c r="X116" s="752"/>
      <c r="Y116" s="752"/>
      <c r="Z116" s="752"/>
      <c r="AA116" s="752"/>
      <c r="AB116" s="752"/>
      <c r="AC116" s="752"/>
      <c r="AD116" s="752"/>
      <c r="AE116" s="752"/>
      <c r="AF116" s="752"/>
      <c r="AG116" s="752"/>
      <c r="AH116" s="752"/>
      <c r="AI116" s="752"/>
      <c r="AJ116" s="503"/>
      <c r="AK116" s="505"/>
      <c r="AL116" s="505"/>
    </row>
    <row r="117" spans="1:38" s="502" customFormat="1">
      <c r="N117" s="505"/>
      <c r="O117" s="505"/>
      <c r="S117" s="505"/>
      <c r="AJ117" s="503"/>
      <c r="AK117" s="505"/>
      <c r="AL117" s="505"/>
    </row>
    <row r="118" spans="1:38" s="502" customFormat="1">
      <c r="A118" s="502" t="s">
        <v>426</v>
      </c>
      <c r="B118" s="750">
        <v>220</v>
      </c>
      <c r="C118" s="750"/>
      <c r="D118" s="341" t="s">
        <v>114</v>
      </c>
      <c r="E118" s="753">
        <v>5.6</v>
      </c>
      <c r="F118" s="753"/>
      <c r="G118" s="506" t="s">
        <v>114</v>
      </c>
      <c r="H118" s="750">
        <v>0.05</v>
      </c>
      <c r="I118" s="750"/>
      <c r="J118" s="502" t="s">
        <v>1</v>
      </c>
      <c r="K118" s="506" t="s">
        <v>115</v>
      </c>
      <c r="L118" s="750">
        <f>B118*H118*E118</f>
        <v>61.6</v>
      </c>
      <c r="M118" s="750"/>
      <c r="N118" s="341" t="s">
        <v>3</v>
      </c>
      <c r="O118" s="505"/>
      <c r="P118" s="754" t="s">
        <v>417</v>
      </c>
      <c r="Q118" s="754"/>
      <c r="R118" s="754"/>
      <c r="S118" s="754"/>
      <c r="T118" s="754"/>
      <c r="Y118" s="502" t="s">
        <v>424</v>
      </c>
      <c r="AJ118" s="503"/>
      <c r="AK118" s="505"/>
      <c r="AL118" s="505"/>
    </row>
    <row r="119" spans="1:38" s="502" customFormat="1">
      <c r="A119" s="502" t="s">
        <v>426</v>
      </c>
      <c r="B119" s="750">
        <v>20</v>
      </c>
      <c r="C119" s="750"/>
      <c r="D119" s="341" t="s">
        <v>114</v>
      </c>
      <c r="E119" s="753">
        <v>3.8</v>
      </c>
      <c r="F119" s="753"/>
      <c r="G119" s="506" t="s">
        <v>114</v>
      </c>
      <c r="H119" s="750">
        <v>0.05</v>
      </c>
      <c r="I119" s="750"/>
      <c r="J119" s="502" t="s">
        <v>1</v>
      </c>
      <c r="K119" s="506" t="s">
        <v>115</v>
      </c>
      <c r="L119" s="750">
        <f>B119*H119*E119</f>
        <v>3.8</v>
      </c>
      <c r="M119" s="750"/>
      <c r="N119" s="341" t="s">
        <v>3</v>
      </c>
      <c r="O119" s="505"/>
      <c r="P119" s="754" t="s">
        <v>423</v>
      </c>
      <c r="Q119" s="754"/>
      <c r="R119" s="754"/>
      <c r="S119" s="754"/>
      <c r="T119" s="754"/>
      <c r="Y119" s="502" t="s">
        <v>425</v>
      </c>
      <c r="AJ119" s="503"/>
      <c r="AK119" s="505"/>
      <c r="AL119" s="505"/>
    </row>
    <row r="120" spans="1:38" s="502" customFormat="1">
      <c r="B120" s="503"/>
      <c r="C120" s="503"/>
      <c r="D120" s="503"/>
      <c r="F120" s="506"/>
      <c r="G120" s="503"/>
      <c r="H120" s="503"/>
      <c r="J120" s="506"/>
      <c r="K120" s="503"/>
      <c r="L120" s="503"/>
      <c r="M120" s="341"/>
      <c r="N120" s="505"/>
      <c r="P120" s="341"/>
      <c r="Q120" s="341"/>
      <c r="S120" s="505"/>
      <c r="AJ120" s="503"/>
      <c r="AK120" s="505"/>
      <c r="AL120" s="505"/>
    </row>
    <row r="121" spans="1:38" s="502" customFormat="1">
      <c r="A121" s="502" t="s">
        <v>426</v>
      </c>
      <c r="B121" s="750">
        <f>SUM(L118:M119)</f>
        <v>65.400000000000006</v>
      </c>
      <c r="C121" s="750"/>
      <c r="D121" s="503" t="s">
        <v>3</v>
      </c>
      <c r="F121" s="506"/>
      <c r="G121" s="503"/>
      <c r="H121" s="503"/>
      <c r="J121" s="506"/>
      <c r="K121" s="503"/>
      <c r="L121" s="503"/>
      <c r="M121" s="341"/>
      <c r="N121" s="505"/>
      <c r="P121" s="341"/>
      <c r="Q121" s="341"/>
      <c r="S121" s="505"/>
      <c r="AJ121" s="503">
        <f>B121</f>
        <v>65.400000000000006</v>
      </c>
      <c r="AK121" s="505"/>
      <c r="AL121" s="505"/>
    </row>
    <row r="122" spans="1:38">
      <c r="A122" s="432"/>
      <c r="B122" s="428"/>
      <c r="C122" s="428"/>
      <c r="D122" s="428"/>
      <c r="E122" s="432"/>
      <c r="F122" s="406"/>
      <c r="G122" s="428"/>
      <c r="H122" s="428"/>
      <c r="I122" s="432"/>
      <c r="J122" s="406"/>
      <c r="K122" s="428"/>
      <c r="L122" s="428"/>
      <c r="M122" s="341"/>
      <c r="N122" s="433"/>
      <c r="O122" s="432"/>
      <c r="P122" s="341"/>
      <c r="Q122" s="341"/>
      <c r="R122" s="432"/>
      <c r="S122" s="433"/>
      <c r="T122" s="432"/>
      <c r="U122" s="432"/>
      <c r="V122" s="432"/>
      <c r="W122" s="432"/>
      <c r="X122" s="432"/>
      <c r="Y122" s="432"/>
      <c r="Z122" s="432"/>
      <c r="AA122" s="432"/>
      <c r="AB122" s="432"/>
      <c r="AC122" s="432"/>
      <c r="AD122" s="432"/>
      <c r="AE122" s="432"/>
      <c r="AF122" s="432"/>
      <c r="AG122" s="432"/>
      <c r="AH122" s="432"/>
      <c r="AI122" s="432"/>
    </row>
    <row r="123" spans="1:38" s="502" customFormat="1">
      <c r="A123" s="751" t="s">
        <v>675</v>
      </c>
      <c r="B123" s="751"/>
      <c r="C123" s="751"/>
      <c r="D123" s="751"/>
      <c r="E123" s="751"/>
      <c r="F123" s="751"/>
      <c r="G123" s="751"/>
      <c r="H123" s="751"/>
      <c r="I123" s="751"/>
      <c r="J123" s="751"/>
      <c r="K123" s="751"/>
      <c r="L123" s="751"/>
      <c r="M123" s="751"/>
      <c r="N123" s="751"/>
      <c r="O123" s="751"/>
      <c r="P123" s="751"/>
      <c r="Q123" s="751"/>
      <c r="R123" s="751"/>
      <c r="S123" s="751"/>
      <c r="T123" s="751"/>
      <c r="U123" s="751"/>
      <c r="V123" s="751"/>
      <c r="W123" s="751"/>
      <c r="X123" s="751"/>
      <c r="Y123" s="751"/>
      <c r="Z123" s="751"/>
      <c r="AA123" s="751"/>
      <c r="AB123" s="751"/>
      <c r="AC123" s="751"/>
      <c r="AD123" s="751"/>
      <c r="AE123" s="751"/>
      <c r="AF123" s="751"/>
      <c r="AG123" s="751"/>
      <c r="AH123" s="751"/>
      <c r="AI123" s="751"/>
      <c r="AJ123" s="503"/>
      <c r="AK123" s="505"/>
      <c r="AL123" s="505"/>
    </row>
    <row r="124" spans="1:38" s="502" customFormat="1">
      <c r="N124" s="505"/>
      <c r="O124" s="505"/>
      <c r="S124" s="505"/>
      <c r="AJ124" s="503"/>
      <c r="AK124" s="505"/>
      <c r="AL124" s="505"/>
    </row>
    <row r="125" spans="1:38" s="502" customFormat="1">
      <c r="A125" s="752" t="s">
        <v>431</v>
      </c>
      <c r="B125" s="752"/>
      <c r="C125" s="752"/>
      <c r="D125" s="752"/>
      <c r="E125" s="752"/>
      <c r="F125" s="752"/>
      <c r="G125" s="752"/>
      <c r="H125" s="752"/>
      <c r="I125" s="752"/>
      <c r="J125" s="752"/>
      <c r="K125" s="752"/>
      <c r="L125" s="752"/>
      <c r="M125" s="752"/>
      <c r="N125" s="752"/>
      <c r="O125" s="752"/>
      <c r="P125" s="752"/>
      <c r="Q125" s="752"/>
      <c r="R125" s="752"/>
      <c r="S125" s="752"/>
      <c r="T125" s="752"/>
      <c r="U125" s="752"/>
      <c r="V125" s="752"/>
      <c r="W125" s="752"/>
      <c r="X125" s="752"/>
      <c r="Y125" s="752"/>
      <c r="Z125" s="752"/>
      <c r="AA125" s="752"/>
      <c r="AB125" s="752"/>
      <c r="AC125" s="752"/>
      <c r="AD125" s="752"/>
      <c r="AE125" s="752"/>
      <c r="AF125" s="752"/>
      <c r="AG125" s="752"/>
      <c r="AH125" s="752"/>
      <c r="AI125" s="752"/>
      <c r="AJ125" s="503"/>
      <c r="AK125" s="505"/>
      <c r="AL125" s="505"/>
    </row>
    <row r="126" spans="1:38" s="502" customFormat="1">
      <c r="N126" s="505"/>
      <c r="O126" s="505"/>
      <c r="S126" s="505"/>
      <c r="AJ126" s="503"/>
      <c r="AK126" s="505"/>
      <c r="AL126" s="505"/>
    </row>
    <row r="127" spans="1:38" s="502" customFormat="1">
      <c r="B127" s="502" t="s">
        <v>282</v>
      </c>
      <c r="E127" s="502" t="s">
        <v>283</v>
      </c>
      <c r="H127" s="502" t="s">
        <v>432</v>
      </c>
      <c r="L127" s="502" t="s">
        <v>433</v>
      </c>
      <c r="N127" s="505"/>
      <c r="O127" s="505"/>
      <c r="S127" s="505"/>
      <c r="AJ127" s="503"/>
      <c r="AK127" s="505"/>
      <c r="AL127" s="505"/>
    </row>
    <row r="128" spans="1:38" s="502" customFormat="1">
      <c r="A128" s="502" t="s">
        <v>197</v>
      </c>
      <c r="B128" s="750">
        <f>B84</f>
        <v>240</v>
      </c>
      <c r="C128" s="750"/>
      <c r="D128" s="503" t="s">
        <v>114</v>
      </c>
      <c r="E128" s="750">
        <f>E84</f>
        <v>2</v>
      </c>
      <c r="F128" s="754"/>
      <c r="G128" s="503" t="s">
        <v>114</v>
      </c>
      <c r="H128" s="771">
        <v>5.0000000000000001E-4</v>
      </c>
      <c r="I128" s="771"/>
      <c r="J128" s="771"/>
      <c r="K128" s="503" t="s">
        <v>114</v>
      </c>
      <c r="L128" s="750">
        <v>790</v>
      </c>
      <c r="M128" s="750"/>
      <c r="N128" s="503" t="s">
        <v>115</v>
      </c>
      <c r="O128" s="754">
        <f>B128*E128*H128*L128</f>
        <v>189.6</v>
      </c>
      <c r="P128" s="754"/>
      <c r="Q128" s="476" t="s">
        <v>434</v>
      </c>
      <c r="R128" s="476"/>
      <c r="S128" s="476"/>
      <c r="AJ128" s="503"/>
      <c r="AK128" s="505"/>
      <c r="AL128" s="505"/>
    </row>
    <row r="129" spans="1:38" s="502" customFormat="1">
      <c r="A129" s="502" t="s">
        <v>197</v>
      </c>
      <c r="B129" s="750">
        <v>20</v>
      </c>
      <c r="C129" s="750"/>
      <c r="D129" s="503" t="s">
        <v>114</v>
      </c>
      <c r="E129" s="750">
        <v>3.8</v>
      </c>
      <c r="F129" s="754"/>
      <c r="G129" s="503" t="s">
        <v>114</v>
      </c>
      <c r="H129" s="771">
        <v>5.0000000000000001E-4</v>
      </c>
      <c r="I129" s="771"/>
      <c r="J129" s="771"/>
      <c r="K129" s="503" t="s">
        <v>114</v>
      </c>
      <c r="L129" s="750">
        <v>790</v>
      </c>
      <c r="M129" s="750"/>
      <c r="N129" s="503" t="s">
        <v>115</v>
      </c>
      <c r="O129" s="754">
        <f>B129*E129*H129*L129</f>
        <v>30.02</v>
      </c>
      <c r="P129" s="754"/>
      <c r="Q129" s="476" t="s">
        <v>434</v>
      </c>
      <c r="R129" s="476"/>
      <c r="S129" s="476"/>
      <c r="AJ129" s="503"/>
      <c r="AK129" s="505"/>
      <c r="AL129" s="505"/>
    </row>
    <row r="130" spans="1:38" s="502" customFormat="1">
      <c r="B130" s="503"/>
      <c r="C130" s="503"/>
      <c r="D130" s="503"/>
      <c r="F130" s="506"/>
      <c r="G130" s="503"/>
      <c r="H130" s="503"/>
      <c r="J130" s="506"/>
      <c r="K130" s="503"/>
      <c r="L130" s="503"/>
      <c r="M130" s="341"/>
      <c r="N130" s="505"/>
      <c r="P130" s="341"/>
      <c r="Q130" s="341"/>
      <c r="S130" s="505"/>
      <c r="AJ130" s="503"/>
      <c r="AK130" s="505"/>
      <c r="AL130" s="505"/>
    </row>
    <row r="131" spans="1:38" s="502" customFormat="1">
      <c r="A131" s="502" t="s">
        <v>197</v>
      </c>
      <c r="B131" s="750">
        <f>SUM(O128:P129)</f>
        <v>219.62</v>
      </c>
      <c r="C131" s="750"/>
      <c r="D131" s="342" t="s">
        <v>434</v>
      </c>
      <c r="F131" s="506"/>
      <c r="G131" s="503"/>
      <c r="H131" s="503"/>
      <c r="J131" s="506"/>
      <c r="K131" s="503"/>
      <c r="L131" s="503"/>
      <c r="M131" s="341"/>
      <c r="N131" s="505"/>
      <c r="P131" s="341"/>
      <c r="Q131" s="341"/>
      <c r="S131" s="505"/>
      <c r="AJ131" s="503"/>
      <c r="AK131" s="505"/>
      <c r="AL131" s="505"/>
    </row>
    <row r="132" spans="1:38">
      <c r="A132" s="432"/>
      <c r="B132" s="428"/>
      <c r="C132" s="428"/>
      <c r="D132" s="428"/>
      <c r="E132" s="432"/>
      <c r="F132" s="406"/>
      <c r="G132" s="428"/>
      <c r="H132" s="428"/>
      <c r="I132" s="432"/>
      <c r="J132" s="406"/>
      <c r="K132" s="428"/>
      <c r="L132" s="428"/>
      <c r="M132" s="341"/>
      <c r="N132" s="433"/>
      <c r="O132" s="432"/>
      <c r="P132" s="341"/>
      <c r="Q132" s="341"/>
      <c r="R132" s="432"/>
      <c r="S132" s="433"/>
      <c r="T132" s="432"/>
      <c r="U132" s="432"/>
      <c r="V132" s="432"/>
      <c r="W132" s="432"/>
      <c r="X132" s="432"/>
      <c r="Y132" s="432"/>
      <c r="Z132" s="432"/>
      <c r="AA132" s="432"/>
      <c r="AB132" s="432"/>
      <c r="AC132" s="432"/>
      <c r="AD132" s="432"/>
      <c r="AE132" s="432"/>
      <c r="AF132" s="432"/>
      <c r="AG132" s="432"/>
      <c r="AH132" s="432"/>
      <c r="AI132" s="432"/>
      <c r="AJ132" s="410">
        <f>B131</f>
        <v>219.62</v>
      </c>
    </row>
    <row r="133" spans="1:38" s="502" customFormat="1">
      <c r="A133" s="751" t="s">
        <v>676</v>
      </c>
      <c r="B133" s="751"/>
      <c r="C133" s="751"/>
      <c r="D133" s="751"/>
      <c r="E133" s="751"/>
      <c r="F133" s="751"/>
      <c r="G133" s="751"/>
      <c r="H133" s="751"/>
      <c r="I133" s="751"/>
      <c r="J133" s="751"/>
      <c r="K133" s="751"/>
      <c r="L133" s="751"/>
      <c r="M133" s="751"/>
      <c r="N133" s="751"/>
      <c r="O133" s="751"/>
      <c r="P133" s="751"/>
      <c r="Q133" s="751"/>
      <c r="R133" s="751"/>
      <c r="S133" s="751"/>
      <c r="T133" s="751"/>
      <c r="U133" s="751"/>
      <c r="V133" s="751"/>
      <c r="W133" s="751"/>
      <c r="X133" s="751"/>
      <c r="Y133" s="751"/>
      <c r="Z133" s="751"/>
      <c r="AA133" s="751"/>
      <c r="AB133" s="751"/>
      <c r="AC133" s="751"/>
      <c r="AD133" s="751"/>
      <c r="AE133" s="751"/>
      <c r="AF133" s="751"/>
      <c r="AG133" s="751"/>
      <c r="AH133" s="751"/>
      <c r="AI133" s="751"/>
      <c r="AJ133" s="503"/>
      <c r="AK133" s="505"/>
      <c r="AL133" s="505"/>
    </row>
    <row r="134" spans="1:38" s="502" customFormat="1">
      <c r="N134" s="505"/>
      <c r="O134" s="505"/>
      <c r="S134" s="505"/>
      <c r="AJ134" s="503"/>
      <c r="AK134" s="505"/>
      <c r="AL134" s="505"/>
    </row>
    <row r="135" spans="1:38" s="502" customFormat="1">
      <c r="A135" s="752" t="s">
        <v>428</v>
      </c>
      <c r="B135" s="752"/>
      <c r="C135" s="752"/>
      <c r="D135" s="752"/>
      <c r="E135" s="752"/>
      <c r="F135" s="752"/>
      <c r="G135" s="752"/>
      <c r="H135" s="752"/>
      <c r="I135" s="752"/>
      <c r="J135" s="752"/>
      <c r="K135" s="752"/>
      <c r="L135" s="752"/>
      <c r="M135" s="752"/>
      <c r="N135" s="752"/>
      <c r="O135" s="752"/>
      <c r="P135" s="752"/>
      <c r="Q135" s="752"/>
      <c r="R135" s="752"/>
      <c r="S135" s="752"/>
      <c r="T135" s="752"/>
      <c r="U135" s="752"/>
      <c r="V135" s="752"/>
      <c r="W135" s="752"/>
      <c r="X135" s="752"/>
      <c r="Y135" s="752"/>
      <c r="Z135" s="752"/>
      <c r="AA135" s="752"/>
      <c r="AB135" s="752"/>
      <c r="AC135" s="752"/>
      <c r="AD135" s="752"/>
      <c r="AE135" s="752"/>
      <c r="AF135" s="752"/>
      <c r="AG135" s="752"/>
      <c r="AH135" s="752"/>
      <c r="AI135" s="752"/>
      <c r="AJ135" s="503"/>
      <c r="AK135" s="505"/>
      <c r="AL135" s="505"/>
    </row>
    <row r="136" spans="1:38" s="502" customFormat="1">
      <c r="N136" s="505"/>
      <c r="O136" s="505"/>
      <c r="S136" s="505"/>
      <c r="AJ136" s="503"/>
      <c r="AK136" s="505"/>
      <c r="AL136" s="505"/>
    </row>
    <row r="137" spans="1:38" s="502" customFormat="1">
      <c r="A137" s="502" t="s">
        <v>429</v>
      </c>
      <c r="B137" s="750">
        <f>AJ121</f>
        <v>65.400000000000006</v>
      </c>
      <c r="C137" s="750"/>
      <c r="D137" s="506" t="s">
        <v>114</v>
      </c>
      <c r="E137" s="750">
        <v>74</v>
      </c>
      <c r="F137" s="750"/>
      <c r="G137" s="502" t="s">
        <v>1</v>
      </c>
      <c r="H137" s="506" t="s">
        <v>115</v>
      </c>
      <c r="I137" s="750">
        <f>B137*E137</f>
        <v>4839.6000000000004</v>
      </c>
      <c r="J137" s="750"/>
      <c r="K137" s="750"/>
      <c r="L137" s="341" t="s">
        <v>430</v>
      </c>
      <c r="N137" s="341"/>
      <c r="O137" s="341"/>
      <c r="Q137" s="505"/>
      <c r="AH137" s="503"/>
      <c r="AI137" s="505"/>
      <c r="AJ137" s="505">
        <f>I137</f>
        <v>4839.6000000000004</v>
      </c>
    </row>
    <row r="138" spans="1:38">
      <c r="A138" s="432"/>
      <c r="B138" s="428"/>
      <c r="C138" s="428"/>
      <c r="D138" s="428"/>
      <c r="E138" s="432"/>
      <c r="F138" s="406"/>
      <c r="G138" s="428"/>
      <c r="H138" s="428"/>
      <c r="I138" s="432"/>
      <c r="J138" s="406"/>
      <c r="K138" s="428"/>
      <c r="L138" s="428"/>
      <c r="M138" s="341"/>
      <c r="N138" s="433"/>
      <c r="O138" s="432"/>
      <c r="P138" s="341"/>
      <c r="Q138" s="341"/>
      <c r="R138" s="432"/>
      <c r="S138" s="433"/>
      <c r="T138" s="432"/>
      <c r="U138" s="432"/>
      <c r="V138" s="432"/>
      <c r="W138" s="432"/>
      <c r="X138" s="432"/>
      <c r="Y138" s="432"/>
      <c r="Z138" s="432"/>
      <c r="AA138" s="432"/>
      <c r="AB138" s="432"/>
      <c r="AC138" s="432"/>
      <c r="AD138" s="432"/>
      <c r="AE138" s="432"/>
      <c r="AF138" s="432"/>
      <c r="AG138" s="432"/>
      <c r="AH138" s="432"/>
      <c r="AI138" s="432"/>
    </row>
    <row r="139" spans="1:38">
      <c r="A139" s="755" t="s">
        <v>392</v>
      </c>
      <c r="B139" s="756"/>
      <c r="C139" s="756"/>
      <c r="D139" s="756"/>
      <c r="E139" s="756"/>
      <c r="F139" s="756"/>
      <c r="G139" s="756"/>
      <c r="H139" s="756"/>
      <c r="I139" s="756"/>
      <c r="J139" s="756"/>
      <c r="K139" s="756"/>
      <c r="L139" s="756"/>
      <c r="M139" s="756"/>
      <c r="N139" s="756"/>
      <c r="O139" s="756"/>
      <c r="P139" s="756"/>
      <c r="Q139" s="756"/>
      <c r="R139" s="756"/>
      <c r="S139" s="756"/>
      <c r="T139" s="756"/>
      <c r="U139" s="756"/>
      <c r="V139" s="756"/>
      <c r="W139" s="756"/>
      <c r="X139" s="756"/>
      <c r="Y139" s="756"/>
      <c r="Z139" s="756"/>
      <c r="AA139" s="756"/>
      <c r="AB139" s="756"/>
      <c r="AC139" s="756"/>
      <c r="AD139" s="756"/>
      <c r="AE139" s="756"/>
      <c r="AF139" s="756"/>
      <c r="AG139" s="756"/>
      <c r="AH139" s="756"/>
      <c r="AI139" s="757"/>
    </row>
    <row r="140" spans="1:38">
      <c r="A140" s="432"/>
      <c r="B140" s="428"/>
      <c r="C140" s="428"/>
      <c r="D140" s="428"/>
      <c r="E140" s="432"/>
      <c r="F140" s="406"/>
      <c r="G140" s="428"/>
      <c r="H140" s="428"/>
      <c r="I140" s="432"/>
      <c r="J140" s="406"/>
      <c r="K140" s="428"/>
      <c r="L140" s="428"/>
      <c r="M140" s="341"/>
      <c r="N140" s="433"/>
      <c r="O140" s="432"/>
      <c r="P140" s="341"/>
      <c r="Q140" s="341"/>
      <c r="R140" s="432"/>
      <c r="S140" s="433"/>
      <c r="T140" s="432"/>
      <c r="U140" s="432"/>
      <c r="V140" s="432"/>
      <c r="W140" s="432"/>
      <c r="X140" s="432"/>
      <c r="Y140" s="432"/>
      <c r="Z140" s="432"/>
      <c r="AA140" s="432"/>
      <c r="AB140" s="432"/>
      <c r="AC140" s="432"/>
      <c r="AD140" s="432"/>
      <c r="AE140" s="432"/>
      <c r="AF140" s="432"/>
      <c r="AG140" s="432"/>
      <c r="AH140" s="432"/>
      <c r="AI140" s="432"/>
    </row>
    <row r="141" spans="1:38" s="502" customFormat="1">
      <c r="A141" s="751" t="s">
        <v>393</v>
      </c>
      <c r="B141" s="751"/>
      <c r="C141" s="751"/>
      <c r="D141" s="751"/>
      <c r="E141" s="751"/>
      <c r="F141" s="751"/>
      <c r="G141" s="751"/>
      <c r="H141" s="751"/>
      <c r="I141" s="751"/>
      <c r="J141" s="751"/>
      <c r="K141" s="751"/>
      <c r="L141" s="751"/>
      <c r="M141" s="751"/>
      <c r="N141" s="751"/>
      <c r="O141" s="751"/>
      <c r="P141" s="751"/>
      <c r="Q141" s="751"/>
      <c r="R141" s="751"/>
      <c r="S141" s="751"/>
      <c r="T141" s="751"/>
      <c r="U141" s="751"/>
      <c r="V141" s="751"/>
      <c r="W141" s="751"/>
      <c r="X141" s="751"/>
      <c r="Y141" s="751"/>
      <c r="Z141" s="751"/>
      <c r="AA141" s="751"/>
      <c r="AB141" s="751"/>
      <c r="AC141" s="751"/>
      <c r="AD141" s="751"/>
      <c r="AE141" s="751"/>
      <c r="AF141" s="751"/>
      <c r="AG141" s="751"/>
      <c r="AH141" s="751"/>
      <c r="AI141" s="751"/>
      <c r="AJ141" s="503"/>
      <c r="AK141" s="505"/>
      <c r="AL141" s="505"/>
    </row>
    <row r="142" spans="1:38" s="502" customFormat="1">
      <c r="N142" s="505"/>
      <c r="O142" s="505"/>
      <c r="S142" s="505"/>
      <c r="AJ142" s="503"/>
      <c r="AK142" s="505"/>
      <c r="AL142" s="505"/>
    </row>
    <row r="143" spans="1:38" s="502" customFormat="1">
      <c r="A143" s="752" t="s">
        <v>439</v>
      </c>
      <c r="B143" s="752"/>
      <c r="C143" s="752"/>
      <c r="D143" s="752"/>
      <c r="E143" s="752"/>
      <c r="F143" s="752"/>
      <c r="G143" s="752"/>
      <c r="H143" s="752"/>
      <c r="I143" s="752"/>
      <c r="J143" s="752"/>
      <c r="K143" s="752"/>
      <c r="L143" s="752"/>
      <c r="M143" s="752"/>
      <c r="N143" s="752"/>
      <c r="O143" s="752"/>
      <c r="P143" s="752"/>
      <c r="Q143" s="752"/>
      <c r="R143" s="752"/>
      <c r="S143" s="752"/>
      <c r="T143" s="752"/>
      <c r="U143" s="752"/>
      <c r="V143" s="752"/>
      <c r="W143" s="752"/>
      <c r="X143" s="752"/>
      <c r="Y143" s="752"/>
      <c r="Z143" s="752"/>
      <c r="AA143" s="752"/>
      <c r="AB143" s="752"/>
      <c r="AC143" s="752"/>
      <c r="AD143" s="752"/>
      <c r="AE143" s="752"/>
      <c r="AF143" s="752"/>
      <c r="AG143" s="752"/>
      <c r="AH143" s="752"/>
      <c r="AI143" s="752"/>
      <c r="AJ143" s="503"/>
      <c r="AK143" s="505"/>
      <c r="AL143" s="505"/>
    </row>
    <row r="144" spans="1:38" s="502" customFormat="1">
      <c r="N144" s="505"/>
      <c r="O144" s="505"/>
      <c r="S144" s="505"/>
      <c r="AJ144" s="503"/>
      <c r="AK144" s="505"/>
      <c r="AL144" s="505"/>
    </row>
    <row r="145" spans="1:38" s="502" customFormat="1">
      <c r="A145" s="502" t="s">
        <v>438</v>
      </c>
      <c r="B145" s="750">
        <v>8</v>
      </c>
      <c r="C145" s="750"/>
      <c r="D145" s="341" t="s">
        <v>2</v>
      </c>
      <c r="F145" s="506"/>
      <c r="G145" s="750"/>
      <c r="H145" s="750"/>
      <c r="J145" s="506"/>
      <c r="K145" s="750"/>
      <c r="L145" s="750"/>
      <c r="M145" s="341"/>
      <c r="N145" s="505"/>
      <c r="P145" s="341"/>
      <c r="Q145" s="341"/>
      <c r="S145" s="505"/>
      <c r="AJ145" s="503">
        <f>B145</f>
        <v>8</v>
      </c>
      <c r="AK145" s="505"/>
      <c r="AL145" s="505"/>
    </row>
    <row r="146" spans="1:38">
      <c r="A146" s="432"/>
      <c r="B146" s="428"/>
      <c r="C146" s="428"/>
      <c r="D146" s="428"/>
      <c r="E146" s="432"/>
      <c r="F146" s="406"/>
      <c r="G146" s="428"/>
      <c r="H146" s="428"/>
      <c r="I146" s="432"/>
      <c r="J146" s="406"/>
      <c r="K146" s="428"/>
      <c r="L146" s="428"/>
      <c r="M146" s="341"/>
      <c r="N146" s="433"/>
      <c r="O146" s="432"/>
      <c r="P146" s="341"/>
      <c r="Q146" s="341"/>
      <c r="R146" s="432"/>
      <c r="S146" s="433"/>
      <c r="T146" s="432"/>
      <c r="U146" s="432"/>
      <c r="V146" s="432"/>
      <c r="W146" s="432"/>
      <c r="X146" s="432"/>
      <c r="Y146" s="432"/>
      <c r="Z146" s="432"/>
      <c r="AA146" s="432"/>
      <c r="AB146" s="432"/>
      <c r="AC146" s="432"/>
      <c r="AD146" s="432"/>
      <c r="AE146" s="432"/>
      <c r="AF146" s="432"/>
      <c r="AG146" s="432"/>
      <c r="AH146" s="432"/>
      <c r="AI146" s="432"/>
    </row>
    <row r="147" spans="1:38" s="502" customFormat="1">
      <c r="A147" s="751" t="s">
        <v>394</v>
      </c>
      <c r="B147" s="751"/>
      <c r="C147" s="751"/>
      <c r="D147" s="751"/>
      <c r="E147" s="751"/>
      <c r="F147" s="751"/>
      <c r="G147" s="751"/>
      <c r="H147" s="751"/>
      <c r="I147" s="751"/>
      <c r="J147" s="751"/>
      <c r="K147" s="751"/>
      <c r="L147" s="751"/>
      <c r="M147" s="751"/>
      <c r="N147" s="751"/>
      <c r="O147" s="751"/>
      <c r="P147" s="751"/>
      <c r="Q147" s="751"/>
      <c r="R147" s="751"/>
      <c r="S147" s="751"/>
      <c r="T147" s="751"/>
      <c r="U147" s="751"/>
      <c r="V147" s="751"/>
      <c r="W147" s="751"/>
      <c r="X147" s="751"/>
      <c r="Y147" s="751"/>
      <c r="Z147" s="751"/>
      <c r="AA147" s="751"/>
      <c r="AB147" s="751"/>
      <c r="AC147" s="751"/>
      <c r="AD147" s="751"/>
      <c r="AE147" s="751"/>
      <c r="AF147" s="751"/>
      <c r="AG147" s="751"/>
      <c r="AH147" s="751"/>
      <c r="AI147" s="751"/>
      <c r="AJ147" s="503"/>
      <c r="AK147" s="505"/>
      <c r="AL147" s="505"/>
    </row>
    <row r="148" spans="1:38" s="502" customFormat="1">
      <c r="N148" s="505"/>
      <c r="O148" s="505"/>
      <c r="S148" s="505"/>
      <c r="AJ148" s="503"/>
      <c r="AK148" s="505"/>
      <c r="AL148" s="505"/>
    </row>
    <row r="149" spans="1:38" s="502" customFormat="1">
      <c r="A149" s="752" t="s">
        <v>440</v>
      </c>
      <c r="B149" s="752"/>
      <c r="C149" s="752"/>
      <c r="D149" s="752"/>
      <c r="E149" s="752"/>
      <c r="F149" s="752"/>
      <c r="G149" s="752"/>
      <c r="H149" s="752"/>
      <c r="I149" s="752"/>
      <c r="J149" s="752"/>
      <c r="K149" s="752"/>
      <c r="L149" s="752"/>
      <c r="M149" s="752"/>
      <c r="N149" s="752"/>
      <c r="O149" s="752"/>
      <c r="P149" s="752"/>
      <c r="Q149" s="752"/>
      <c r="R149" s="752"/>
      <c r="S149" s="752"/>
      <c r="T149" s="752"/>
      <c r="U149" s="752"/>
      <c r="V149" s="752"/>
      <c r="W149" s="752"/>
      <c r="X149" s="752"/>
      <c r="Y149" s="752"/>
      <c r="Z149" s="752"/>
      <c r="AA149" s="752"/>
      <c r="AB149" s="752"/>
      <c r="AC149" s="752"/>
      <c r="AD149" s="752"/>
      <c r="AE149" s="752"/>
      <c r="AF149" s="752"/>
      <c r="AG149" s="752"/>
      <c r="AH149" s="752"/>
      <c r="AI149" s="752"/>
      <c r="AJ149" s="503"/>
      <c r="AK149" s="505"/>
      <c r="AL149" s="505"/>
    </row>
    <row r="150" spans="1:38" s="502" customFormat="1">
      <c r="N150" s="505"/>
      <c r="O150" s="505"/>
      <c r="S150" s="505"/>
      <c r="AJ150" s="503"/>
      <c r="AK150" s="505"/>
      <c r="AL150" s="505"/>
    </row>
    <row r="151" spans="1:38" s="502" customFormat="1">
      <c r="A151" s="502" t="s">
        <v>438</v>
      </c>
      <c r="B151" s="750">
        <v>8</v>
      </c>
      <c r="C151" s="750"/>
      <c r="D151" s="341" t="s">
        <v>2</v>
      </c>
      <c r="F151" s="506"/>
      <c r="G151" s="750"/>
      <c r="H151" s="750"/>
      <c r="J151" s="506"/>
      <c r="K151" s="750"/>
      <c r="L151" s="750"/>
      <c r="M151" s="341"/>
      <c r="N151" s="505"/>
      <c r="P151" s="341"/>
      <c r="Q151" s="341"/>
      <c r="S151" s="505"/>
      <c r="AJ151" s="503">
        <f>B151</f>
        <v>8</v>
      </c>
      <c r="AK151" s="505"/>
      <c r="AL151" s="505"/>
    </row>
    <row r="152" spans="1:38">
      <c r="A152" s="432"/>
      <c r="B152" s="428"/>
      <c r="C152" s="428"/>
      <c r="D152" s="428"/>
      <c r="E152" s="432"/>
      <c r="F152" s="406"/>
      <c r="G152" s="428"/>
      <c r="H152" s="428"/>
      <c r="I152" s="432"/>
      <c r="J152" s="406"/>
      <c r="K152" s="428"/>
      <c r="L152" s="428"/>
      <c r="M152" s="341"/>
      <c r="N152" s="433"/>
      <c r="O152" s="432"/>
      <c r="P152" s="341"/>
      <c r="Q152" s="341"/>
      <c r="R152" s="432"/>
      <c r="S152" s="433"/>
      <c r="T152" s="432"/>
      <c r="U152" s="432"/>
      <c r="V152" s="432"/>
      <c r="W152" s="432"/>
      <c r="X152" s="432"/>
      <c r="Y152" s="432"/>
      <c r="Z152" s="432"/>
      <c r="AA152" s="432"/>
      <c r="AB152" s="432"/>
      <c r="AC152" s="432"/>
      <c r="AD152" s="432"/>
      <c r="AE152" s="432"/>
      <c r="AF152" s="432"/>
      <c r="AG152" s="432"/>
      <c r="AH152" s="432"/>
      <c r="AI152" s="432"/>
    </row>
    <row r="153" spans="1:38">
      <c r="A153" s="755" t="s">
        <v>607</v>
      </c>
      <c r="B153" s="756"/>
      <c r="C153" s="756"/>
      <c r="D153" s="756"/>
      <c r="E153" s="756"/>
      <c r="F153" s="756"/>
      <c r="G153" s="756"/>
      <c r="H153" s="756"/>
      <c r="I153" s="756"/>
      <c r="J153" s="756"/>
      <c r="K153" s="756"/>
      <c r="L153" s="756"/>
      <c r="M153" s="756"/>
      <c r="N153" s="756"/>
      <c r="O153" s="756"/>
      <c r="P153" s="756"/>
      <c r="Q153" s="756"/>
      <c r="R153" s="756"/>
      <c r="S153" s="756"/>
      <c r="T153" s="756"/>
      <c r="U153" s="756"/>
      <c r="V153" s="756"/>
      <c r="W153" s="756"/>
      <c r="X153" s="756"/>
      <c r="Y153" s="756"/>
      <c r="Z153" s="756"/>
      <c r="AA153" s="756"/>
      <c r="AB153" s="756"/>
      <c r="AC153" s="756"/>
      <c r="AD153" s="756"/>
      <c r="AE153" s="756"/>
      <c r="AF153" s="756"/>
      <c r="AG153" s="756"/>
      <c r="AH153" s="756"/>
      <c r="AI153" s="757"/>
    </row>
    <row r="154" spans="1:38">
      <c r="A154" s="430"/>
      <c r="B154" s="430"/>
      <c r="C154" s="430"/>
      <c r="D154" s="430"/>
      <c r="E154" s="430"/>
      <c r="F154" s="430"/>
      <c r="G154" s="430"/>
      <c r="H154" s="430"/>
      <c r="I154" s="430"/>
      <c r="J154" s="430"/>
      <c r="K154" s="430"/>
      <c r="L154" s="430"/>
      <c r="M154" s="430"/>
      <c r="N154" s="431"/>
      <c r="O154" s="431"/>
      <c r="P154" s="430"/>
      <c r="Q154" s="430"/>
      <c r="R154" s="430"/>
      <c r="S154" s="431"/>
      <c r="T154" s="430"/>
      <c r="U154" s="430"/>
      <c r="V154" s="430"/>
      <c r="W154" s="430"/>
      <c r="X154" s="430"/>
      <c r="Y154" s="430"/>
      <c r="Z154" s="430"/>
      <c r="AA154" s="430"/>
      <c r="AB154" s="430"/>
      <c r="AC154" s="430"/>
      <c r="AD154" s="430"/>
      <c r="AE154" s="430"/>
      <c r="AF154" s="430"/>
      <c r="AG154" s="430"/>
      <c r="AH154" s="430"/>
      <c r="AI154" s="430"/>
    </row>
    <row r="155" spans="1:38" s="502" customFormat="1">
      <c r="A155" s="751" t="s">
        <v>608</v>
      </c>
      <c r="B155" s="751"/>
      <c r="C155" s="751"/>
      <c r="D155" s="751"/>
      <c r="E155" s="751"/>
      <c r="F155" s="751"/>
      <c r="G155" s="751"/>
      <c r="H155" s="751"/>
      <c r="I155" s="751"/>
      <c r="J155" s="751"/>
      <c r="K155" s="751"/>
      <c r="L155" s="751"/>
      <c r="M155" s="751"/>
      <c r="N155" s="751"/>
      <c r="O155" s="751"/>
      <c r="P155" s="751"/>
      <c r="Q155" s="751"/>
      <c r="R155" s="751"/>
      <c r="S155" s="751"/>
      <c r="T155" s="751"/>
      <c r="U155" s="751"/>
      <c r="V155" s="751"/>
      <c r="W155" s="751"/>
      <c r="X155" s="751"/>
      <c r="Y155" s="751"/>
      <c r="Z155" s="751"/>
      <c r="AA155" s="751"/>
      <c r="AB155" s="751"/>
      <c r="AC155" s="751"/>
      <c r="AD155" s="751"/>
      <c r="AE155" s="751"/>
      <c r="AF155" s="751"/>
      <c r="AG155" s="751"/>
      <c r="AH155" s="751"/>
      <c r="AI155" s="751"/>
      <c r="AJ155" s="503"/>
      <c r="AK155" s="505"/>
      <c r="AL155" s="505"/>
    </row>
    <row r="156" spans="1:38" s="502" customFormat="1">
      <c r="AJ156" s="503"/>
      <c r="AK156" s="505"/>
      <c r="AL156" s="505"/>
    </row>
    <row r="157" spans="1:38" s="502" customFormat="1">
      <c r="A157" s="502" t="s">
        <v>462</v>
      </c>
      <c r="AJ157" s="503"/>
      <c r="AK157" s="505"/>
      <c r="AL157" s="505"/>
    </row>
    <row r="158" spans="1:38" s="502" customFormat="1">
      <c r="AJ158" s="503"/>
      <c r="AK158" s="505"/>
      <c r="AL158" s="505"/>
    </row>
    <row r="159" spans="1:38" s="502" customFormat="1">
      <c r="B159" s="506" t="s">
        <v>282</v>
      </c>
      <c r="C159" s="506"/>
      <c r="D159" s="506"/>
      <c r="E159" s="506" t="s">
        <v>445</v>
      </c>
      <c r="F159" s="506"/>
      <c r="G159" s="506"/>
      <c r="H159" s="506" t="s">
        <v>463</v>
      </c>
      <c r="I159" s="506"/>
      <c r="J159" s="506"/>
      <c r="K159" s="506"/>
      <c r="L159" s="506"/>
      <c r="M159" s="506"/>
      <c r="AJ159" s="503"/>
      <c r="AK159" s="505"/>
      <c r="AL159" s="505"/>
    </row>
    <row r="160" spans="1:38" s="502" customFormat="1">
      <c r="A160" s="502" t="s">
        <v>152</v>
      </c>
      <c r="B160" s="753">
        <v>1</v>
      </c>
      <c r="C160" s="753"/>
      <c r="D160" s="504" t="s">
        <v>114</v>
      </c>
      <c r="E160" s="753">
        <v>0.1</v>
      </c>
      <c r="F160" s="753"/>
      <c r="G160" s="504" t="s">
        <v>114</v>
      </c>
      <c r="H160" s="753">
        <v>110</v>
      </c>
      <c r="I160" s="753"/>
      <c r="J160" s="504" t="s">
        <v>115</v>
      </c>
      <c r="K160" s="753">
        <f>B160*E160*H160</f>
        <v>11</v>
      </c>
      <c r="L160" s="753"/>
      <c r="M160" s="506" t="s">
        <v>0</v>
      </c>
      <c r="AJ160" s="503">
        <f>K160</f>
        <v>11</v>
      </c>
      <c r="AK160" s="505"/>
      <c r="AL160" s="505"/>
    </row>
    <row r="161" spans="1:38">
      <c r="A161" s="477"/>
      <c r="B161" s="477"/>
      <c r="C161" s="477"/>
      <c r="D161" s="477"/>
      <c r="E161" s="477"/>
      <c r="F161" s="477"/>
      <c r="G161" s="477"/>
      <c r="H161" s="477"/>
      <c r="I161" s="477"/>
      <c r="J161" s="477"/>
      <c r="K161" s="477"/>
      <c r="L161" s="477"/>
      <c r="M161" s="477"/>
      <c r="N161" s="477"/>
      <c r="O161" s="477"/>
      <c r="P161" s="477"/>
      <c r="Q161" s="477"/>
      <c r="R161" s="477"/>
      <c r="S161" s="477"/>
      <c r="T161" s="477"/>
      <c r="U161" s="477"/>
      <c r="V161" s="477"/>
      <c r="W161" s="477"/>
      <c r="X161" s="477"/>
      <c r="Y161" s="477"/>
      <c r="Z161" s="477"/>
      <c r="AA161" s="477"/>
      <c r="AB161" s="477"/>
      <c r="AC161" s="477"/>
      <c r="AD161" s="477"/>
      <c r="AE161" s="477"/>
      <c r="AF161" s="477"/>
      <c r="AG161" s="477"/>
      <c r="AH161" s="477"/>
      <c r="AI161" s="477"/>
    </row>
    <row r="162" spans="1:38" s="502" customFormat="1">
      <c r="A162" s="502" t="s">
        <v>464</v>
      </c>
      <c r="AJ162" s="503"/>
      <c r="AK162" s="505"/>
      <c r="AL162" s="505"/>
    </row>
    <row r="163" spans="1:38" s="502" customFormat="1">
      <c r="AJ163" s="503"/>
      <c r="AK163" s="505"/>
      <c r="AL163" s="505"/>
    </row>
    <row r="164" spans="1:38" s="502" customFormat="1">
      <c r="B164" s="506" t="s">
        <v>282</v>
      </c>
      <c r="C164" s="506"/>
      <c r="D164" s="506"/>
      <c r="E164" s="506" t="s">
        <v>445</v>
      </c>
      <c r="F164" s="506"/>
      <c r="G164" s="506"/>
      <c r="H164" s="506" t="s">
        <v>463</v>
      </c>
      <c r="I164" s="506"/>
      <c r="J164" s="506"/>
      <c r="K164" s="506"/>
      <c r="L164" s="506"/>
      <c r="M164" s="506"/>
      <c r="AJ164" s="503"/>
      <c r="AK164" s="505"/>
      <c r="AL164" s="505"/>
    </row>
    <row r="165" spans="1:38" s="502" customFormat="1">
      <c r="A165" s="502" t="s">
        <v>152</v>
      </c>
      <c r="B165" s="753">
        <v>220</v>
      </c>
      <c r="C165" s="753"/>
      <c r="D165" s="504" t="s">
        <v>114</v>
      </c>
      <c r="E165" s="753">
        <v>0.1</v>
      </c>
      <c r="F165" s="753"/>
      <c r="G165" s="504" t="s">
        <v>114</v>
      </c>
      <c r="H165" s="753">
        <v>2</v>
      </c>
      <c r="I165" s="753"/>
      <c r="J165" s="504" t="s">
        <v>115</v>
      </c>
      <c r="K165" s="753">
        <f>B165*E165*H165</f>
        <v>44</v>
      </c>
      <c r="L165" s="753"/>
      <c r="M165" s="506" t="s">
        <v>0</v>
      </c>
      <c r="AJ165" s="503"/>
      <c r="AK165" s="505"/>
      <c r="AL165" s="505"/>
    </row>
    <row r="166" spans="1:38" s="502" customFormat="1">
      <c r="AJ166" s="503"/>
      <c r="AK166" s="505"/>
      <c r="AL166" s="505"/>
    </row>
    <row r="167" spans="1:38" s="502" customFormat="1">
      <c r="A167" s="502" t="s">
        <v>321</v>
      </c>
      <c r="C167" s="502" t="s">
        <v>115</v>
      </c>
      <c r="D167" s="753">
        <f>K160+K165</f>
        <v>55</v>
      </c>
      <c r="E167" s="754"/>
      <c r="F167" s="502" t="s">
        <v>0</v>
      </c>
      <c r="N167" s="505"/>
      <c r="O167" s="505"/>
      <c r="S167" s="505"/>
      <c r="AJ167" s="503">
        <f>D167</f>
        <v>55</v>
      </c>
      <c r="AK167" s="505"/>
      <c r="AL167" s="505"/>
    </row>
    <row r="168" spans="1:38">
      <c r="A168" s="752"/>
      <c r="B168" s="752"/>
      <c r="C168" s="752"/>
      <c r="D168" s="752"/>
      <c r="E168" s="752"/>
      <c r="F168" s="752"/>
      <c r="G168" s="752"/>
      <c r="H168" s="752"/>
      <c r="I168" s="752"/>
      <c r="J168" s="752"/>
      <c r="K168" s="752"/>
      <c r="L168" s="752"/>
      <c r="M168" s="752"/>
      <c r="N168" s="752"/>
      <c r="O168" s="752"/>
      <c r="P168" s="752"/>
      <c r="Q168" s="752"/>
      <c r="R168" s="752"/>
      <c r="S168" s="752"/>
      <c r="T168" s="752"/>
      <c r="U168" s="752"/>
      <c r="V168" s="752"/>
      <c r="W168" s="752"/>
      <c r="X168" s="752"/>
      <c r="Y168" s="752"/>
      <c r="Z168" s="752"/>
      <c r="AA168" s="752"/>
      <c r="AB168" s="752"/>
      <c r="AC168" s="752"/>
      <c r="AD168" s="752"/>
      <c r="AE168" s="752"/>
      <c r="AF168" s="752"/>
      <c r="AG168" s="752"/>
      <c r="AH168" s="752"/>
      <c r="AI168" s="752"/>
    </row>
    <row r="169" spans="1:38" s="502" customFormat="1">
      <c r="A169" s="751" t="s">
        <v>609</v>
      </c>
      <c r="B169" s="751"/>
      <c r="C169" s="751"/>
      <c r="D169" s="751"/>
      <c r="E169" s="751"/>
      <c r="F169" s="751"/>
      <c r="G169" s="751"/>
      <c r="H169" s="751"/>
      <c r="I169" s="751"/>
      <c r="J169" s="751"/>
      <c r="K169" s="751"/>
      <c r="L169" s="751"/>
      <c r="M169" s="751"/>
      <c r="N169" s="751"/>
      <c r="O169" s="751"/>
      <c r="P169" s="751"/>
      <c r="Q169" s="751"/>
      <c r="R169" s="751"/>
      <c r="S169" s="751"/>
      <c r="T169" s="751"/>
      <c r="U169" s="751"/>
      <c r="V169" s="751"/>
      <c r="W169" s="751"/>
      <c r="X169" s="751"/>
      <c r="Y169" s="751"/>
      <c r="Z169" s="751"/>
      <c r="AA169" s="751"/>
      <c r="AB169" s="751"/>
      <c r="AC169" s="751"/>
      <c r="AD169" s="751"/>
      <c r="AE169" s="751"/>
      <c r="AF169" s="751"/>
      <c r="AG169" s="751"/>
      <c r="AH169" s="751"/>
      <c r="AI169" s="751"/>
      <c r="AJ169" s="503"/>
      <c r="AK169" s="505"/>
      <c r="AL169" s="505"/>
    </row>
    <row r="170" spans="1:38" s="502" customFormat="1">
      <c r="N170" s="505"/>
      <c r="O170" s="505"/>
      <c r="S170" s="505"/>
      <c r="AJ170" s="503"/>
      <c r="AK170" s="505"/>
      <c r="AL170" s="505"/>
    </row>
    <row r="171" spans="1:38" s="502" customFormat="1">
      <c r="A171" s="502" t="s">
        <v>466</v>
      </c>
      <c r="N171" s="505"/>
      <c r="O171" s="505"/>
      <c r="S171" s="505"/>
      <c r="AJ171" s="503"/>
      <c r="AK171" s="505"/>
      <c r="AL171" s="505"/>
    </row>
    <row r="172" spans="1:38" s="502" customFormat="1">
      <c r="N172" s="505"/>
      <c r="O172" s="505"/>
      <c r="S172" s="505"/>
      <c r="AJ172" s="503"/>
      <c r="AK172" s="505"/>
      <c r="AL172" s="505"/>
    </row>
    <row r="173" spans="1:38" s="502" customFormat="1">
      <c r="B173" s="502" t="s">
        <v>282</v>
      </c>
      <c r="E173" s="502" t="s">
        <v>467</v>
      </c>
      <c r="H173" s="502" t="s">
        <v>463</v>
      </c>
      <c r="K173" s="502" t="s">
        <v>468</v>
      </c>
      <c r="N173" s="505"/>
      <c r="O173" s="505"/>
      <c r="S173" s="505"/>
      <c r="AJ173" s="503"/>
      <c r="AK173" s="505"/>
      <c r="AL173" s="505"/>
    </row>
    <row r="174" spans="1:38" s="502" customFormat="1">
      <c r="A174" s="502" t="s">
        <v>152</v>
      </c>
      <c r="B174" s="753">
        <v>4</v>
      </c>
      <c r="C174" s="753"/>
      <c r="D174" s="504" t="s">
        <v>114</v>
      </c>
      <c r="E174" s="753">
        <v>0.4</v>
      </c>
      <c r="F174" s="753"/>
      <c r="G174" s="504" t="s">
        <v>114</v>
      </c>
      <c r="H174" s="753">
        <v>2</v>
      </c>
      <c r="I174" s="753"/>
      <c r="J174" s="504" t="s">
        <v>114</v>
      </c>
      <c r="K174" s="753">
        <v>6</v>
      </c>
      <c r="L174" s="753"/>
      <c r="M174" s="504"/>
      <c r="N174" s="504" t="s">
        <v>115</v>
      </c>
      <c r="O174" s="753">
        <f>B174*E174*H174*K174</f>
        <v>19.2</v>
      </c>
      <c r="P174" s="753"/>
      <c r="Q174" s="502" t="s">
        <v>0</v>
      </c>
      <c r="S174" s="505"/>
      <c r="AJ174" s="503"/>
      <c r="AK174" s="505"/>
      <c r="AL174" s="505"/>
    </row>
    <row r="175" spans="1:38">
      <c r="A175" s="477"/>
      <c r="B175" s="477"/>
      <c r="C175" s="477"/>
      <c r="D175" s="477"/>
      <c r="E175" s="477"/>
      <c r="F175" s="477"/>
      <c r="G175" s="477"/>
      <c r="H175" s="477"/>
      <c r="I175" s="477"/>
      <c r="J175" s="477"/>
      <c r="K175" s="477"/>
      <c r="L175" s="477"/>
      <c r="M175" s="477"/>
      <c r="N175" s="480"/>
      <c r="O175" s="480"/>
      <c r="P175" s="477"/>
      <c r="Q175" s="477"/>
      <c r="R175" s="477"/>
      <c r="S175" s="480"/>
      <c r="T175" s="477"/>
      <c r="U175" s="477"/>
      <c r="V175" s="477"/>
      <c r="W175" s="477"/>
      <c r="X175" s="477"/>
      <c r="Y175" s="477"/>
      <c r="Z175" s="477"/>
      <c r="AA175" s="477"/>
      <c r="AB175" s="477"/>
      <c r="AC175" s="477"/>
      <c r="AD175" s="477"/>
      <c r="AE175" s="477"/>
      <c r="AF175" s="477"/>
      <c r="AG175" s="477"/>
      <c r="AH175" s="477"/>
      <c r="AI175" s="477"/>
    </row>
    <row r="176" spans="1:38" s="502" customFormat="1">
      <c r="A176" s="502" t="s">
        <v>469</v>
      </c>
      <c r="N176" s="505"/>
      <c r="O176" s="505"/>
      <c r="S176" s="505"/>
      <c r="AJ176" s="503"/>
      <c r="AK176" s="505"/>
      <c r="AL176" s="505"/>
    </row>
    <row r="177" spans="1:38" s="502" customFormat="1">
      <c r="N177" s="505"/>
      <c r="O177" s="505"/>
      <c r="S177" s="505"/>
      <c r="AJ177" s="503"/>
      <c r="AK177" s="505"/>
      <c r="AL177" s="505"/>
    </row>
    <row r="178" spans="1:38" s="502" customFormat="1">
      <c r="B178" s="502" t="s">
        <v>282</v>
      </c>
      <c r="E178" s="502" t="s">
        <v>467</v>
      </c>
      <c r="H178" s="502" t="s">
        <v>463</v>
      </c>
      <c r="K178" s="502" t="s">
        <v>468</v>
      </c>
      <c r="N178" s="505"/>
      <c r="O178" s="505"/>
      <c r="S178" s="505"/>
      <c r="AJ178" s="503"/>
      <c r="AK178" s="505"/>
      <c r="AL178" s="505"/>
    </row>
    <row r="179" spans="1:38" s="502" customFormat="1">
      <c r="A179" s="502" t="s">
        <v>152</v>
      </c>
      <c r="B179" s="753">
        <v>4</v>
      </c>
      <c r="C179" s="753"/>
      <c r="D179" s="504" t="s">
        <v>114</v>
      </c>
      <c r="E179" s="753">
        <v>0.4</v>
      </c>
      <c r="F179" s="753"/>
      <c r="G179" s="504" t="s">
        <v>114</v>
      </c>
      <c r="H179" s="753">
        <v>2</v>
      </c>
      <c r="I179" s="753"/>
      <c r="J179" s="504" t="s">
        <v>114</v>
      </c>
      <c r="K179" s="753">
        <v>1</v>
      </c>
      <c r="L179" s="753"/>
      <c r="M179" s="504"/>
      <c r="N179" s="504" t="s">
        <v>115</v>
      </c>
      <c r="O179" s="753">
        <f>B179*E179*H179*K179</f>
        <v>3.2</v>
      </c>
      <c r="P179" s="753"/>
      <c r="Q179" s="502" t="s">
        <v>0</v>
      </c>
      <c r="S179" s="505"/>
      <c r="AJ179" s="503"/>
      <c r="AK179" s="505"/>
      <c r="AL179" s="505"/>
    </row>
    <row r="180" spans="1:38" s="573" customFormat="1">
      <c r="B180" s="574"/>
      <c r="C180" s="574"/>
      <c r="D180" s="574"/>
      <c r="E180" s="574"/>
      <c r="F180" s="574"/>
      <c r="G180" s="574"/>
      <c r="H180" s="574"/>
      <c r="I180" s="574"/>
      <c r="J180" s="574"/>
      <c r="K180" s="574"/>
      <c r="L180" s="574"/>
      <c r="M180" s="574"/>
      <c r="N180" s="574"/>
      <c r="O180" s="574"/>
      <c r="P180" s="574"/>
      <c r="S180" s="576"/>
      <c r="AJ180" s="571"/>
      <c r="AK180" s="576"/>
      <c r="AL180" s="576"/>
    </row>
    <row r="181" spans="1:38" s="573" customFormat="1">
      <c r="A181" s="573" t="s">
        <v>610</v>
      </c>
      <c r="N181" s="576"/>
      <c r="O181" s="576"/>
      <c r="S181" s="576"/>
      <c r="AJ181" s="571"/>
      <c r="AK181" s="576"/>
      <c r="AL181" s="576"/>
    </row>
    <row r="182" spans="1:38" s="573" customFormat="1">
      <c r="N182" s="576"/>
      <c r="O182" s="576"/>
      <c r="S182" s="576"/>
      <c r="AJ182" s="571"/>
      <c r="AK182" s="576"/>
      <c r="AL182" s="576"/>
    </row>
    <row r="183" spans="1:38" s="573" customFormat="1">
      <c r="B183" s="573" t="s">
        <v>282</v>
      </c>
      <c r="E183" s="573" t="s">
        <v>283</v>
      </c>
      <c r="H183" s="573" t="s">
        <v>463</v>
      </c>
      <c r="K183" s="573" t="s">
        <v>468</v>
      </c>
      <c r="N183" s="576"/>
      <c r="O183" s="576"/>
      <c r="S183" s="576"/>
      <c r="AJ183" s="571"/>
      <c r="AK183" s="576"/>
      <c r="AL183" s="576"/>
    </row>
    <row r="184" spans="1:38" s="573" customFormat="1">
      <c r="A184" s="573" t="s">
        <v>152</v>
      </c>
      <c r="B184" s="753">
        <v>6</v>
      </c>
      <c r="C184" s="753"/>
      <c r="D184" s="574" t="s">
        <v>114</v>
      </c>
      <c r="E184" s="753">
        <v>1.5</v>
      </c>
      <c r="F184" s="753"/>
      <c r="G184" s="574" t="s">
        <v>114</v>
      </c>
      <c r="H184" s="753">
        <v>1</v>
      </c>
      <c r="I184" s="753"/>
      <c r="J184" s="574" t="s">
        <v>114</v>
      </c>
      <c r="K184" s="753">
        <v>1</v>
      </c>
      <c r="L184" s="753"/>
      <c r="M184" s="574"/>
      <c r="N184" s="574" t="s">
        <v>115</v>
      </c>
      <c r="O184" s="753">
        <f>B184*E184*H184*K184</f>
        <v>9</v>
      </c>
      <c r="P184" s="753"/>
      <c r="Q184" s="573" t="s">
        <v>0</v>
      </c>
      <c r="S184" s="576"/>
      <c r="AJ184" s="571"/>
      <c r="AK184" s="576"/>
      <c r="AL184" s="576"/>
    </row>
    <row r="185" spans="1:38" s="573" customFormat="1">
      <c r="B185" s="574"/>
      <c r="C185" s="574"/>
      <c r="D185" s="574"/>
      <c r="E185" s="574"/>
      <c r="F185" s="574"/>
      <c r="G185" s="574"/>
      <c r="H185" s="574"/>
      <c r="I185" s="574"/>
      <c r="J185" s="574"/>
      <c r="K185" s="574"/>
      <c r="L185" s="574"/>
      <c r="M185" s="574"/>
      <c r="N185" s="574"/>
      <c r="O185" s="574"/>
      <c r="P185" s="574"/>
      <c r="S185" s="576"/>
      <c r="AJ185" s="571"/>
      <c r="AK185" s="576"/>
      <c r="AL185" s="576"/>
    </row>
    <row r="186" spans="1:38" s="502" customFormat="1">
      <c r="N186" s="505"/>
      <c r="O186" s="505"/>
      <c r="S186" s="505"/>
      <c r="AJ186" s="503"/>
      <c r="AK186" s="505"/>
      <c r="AL186" s="505"/>
    </row>
    <row r="187" spans="1:38" s="572" customFormat="1">
      <c r="A187" s="572" t="s">
        <v>321</v>
      </c>
      <c r="C187" s="581" t="s">
        <v>115</v>
      </c>
      <c r="D187" s="767">
        <f>O174+O179+O184</f>
        <v>31.4</v>
      </c>
      <c r="E187" s="768"/>
      <c r="F187" s="572" t="s">
        <v>0</v>
      </c>
      <c r="N187" s="582"/>
      <c r="O187" s="582"/>
      <c r="S187" s="582"/>
      <c r="AJ187" s="583">
        <f>D187</f>
        <v>31.4</v>
      </c>
      <c r="AK187" s="582"/>
      <c r="AL187" s="582"/>
    </row>
    <row r="188" spans="1:38">
      <c r="A188" s="477"/>
      <c r="B188" s="477"/>
      <c r="C188" s="477"/>
      <c r="D188" s="477"/>
      <c r="E188" s="477"/>
      <c r="F188" s="477"/>
      <c r="G188" s="477"/>
      <c r="H188" s="477"/>
      <c r="I188" s="477"/>
      <c r="J188" s="477"/>
      <c r="K188" s="477"/>
      <c r="L188" s="477"/>
      <c r="M188" s="477"/>
      <c r="N188" s="480"/>
      <c r="O188" s="480"/>
      <c r="P188" s="477"/>
      <c r="Q188" s="477"/>
      <c r="R188" s="477"/>
      <c r="S188" s="480"/>
      <c r="T188" s="477"/>
      <c r="U188" s="477"/>
      <c r="V188" s="477"/>
      <c r="W188" s="477"/>
      <c r="X188" s="477"/>
      <c r="Y188" s="477"/>
      <c r="Z188" s="477"/>
      <c r="AA188" s="477"/>
      <c r="AB188" s="477"/>
      <c r="AC188" s="477"/>
      <c r="AD188" s="477"/>
      <c r="AE188" s="477"/>
      <c r="AF188" s="477"/>
      <c r="AG188" s="477"/>
      <c r="AH188" s="477"/>
      <c r="AI188" s="477"/>
    </row>
    <row r="189" spans="1:38" s="502" customFormat="1">
      <c r="A189" s="751" t="s">
        <v>404</v>
      </c>
      <c r="B189" s="751"/>
      <c r="C189" s="751"/>
      <c r="D189" s="751"/>
      <c r="E189" s="751"/>
      <c r="F189" s="751"/>
      <c r="G189" s="751"/>
      <c r="H189" s="751"/>
      <c r="I189" s="751"/>
      <c r="J189" s="751"/>
      <c r="K189" s="751"/>
      <c r="L189" s="751"/>
      <c r="M189" s="751"/>
      <c r="N189" s="751"/>
      <c r="O189" s="751"/>
      <c r="P189" s="751"/>
      <c r="Q189" s="751"/>
      <c r="R189" s="751"/>
      <c r="S189" s="751"/>
      <c r="T189" s="751"/>
      <c r="U189" s="751"/>
      <c r="V189" s="751"/>
      <c r="W189" s="751"/>
      <c r="X189" s="751"/>
      <c r="Y189" s="751"/>
      <c r="Z189" s="751"/>
      <c r="AA189" s="751"/>
      <c r="AB189" s="751"/>
      <c r="AC189" s="751"/>
      <c r="AD189" s="751"/>
      <c r="AE189" s="751"/>
      <c r="AF189" s="751"/>
      <c r="AG189" s="751"/>
      <c r="AH189" s="751"/>
      <c r="AI189" s="751"/>
      <c r="AJ189" s="503"/>
      <c r="AK189" s="505"/>
      <c r="AL189" s="505"/>
    </row>
    <row r="190" spans="1:38" s="502" customFormat="1">
      <c r="N190" s="505"/>
      <c r="O190" s="505"/>
      <c r="S190" s="505"/>
      <c r="AJ190" s="503"/>
      <c r="AK190" s="505"/>
      <c r="AL190" s="505"/>
    </row>
    <row r="191" spans="1:38" s="502" customFormat="1">
      <c r="A191" s="752" t="s">
        <v>293</v>
      </c>
      <c r="B191" s="752"/>
      <c r="C191" s="752"/>
      <c r="D191" s="752"/>
      <c r="E191" s="752"/>
      <c r="F191" s="752"/>
      <c r="G191" s="752"/>
      <c r="H191" s="752"/>
      <c r="I191" s="752"/>
      <c r="J191" s="752"/>
      <c r="K191" s="752"/>
      <c r="L191" s="752"/>
      <c r="M191" s="752"/>
      <c r="N191" s="752"/>
      <c r="O191" s="752"/>
      <c r="P191" s="752"/>
      <c r="Q191" s="752"/>
      <c r="R191" s="752"/>
      <c r="S191" s="752"/>
      <c r="T191" s="752"/>
      <c r="U191" s="752"/>
      <c r="V191" s="752"/>
      <c r="W191" s="752"/>
      <c r="X191" s="752"/>
      <c r="Y191" s="752"/>
      <c r="Z191" s="752"/>
      <c r="AA191" s="752"/>
      <c r="AB191" s="752"/>
      <c r="AC191" s="752"/>
      <c r="AD191" s="752"/>
      <c r="AE191" s="752"/>
      <c r="AF191" s="752"/>
      <c r="AG191" s="752"/>
      <c r="AH191" s="752"/>
      <c r="AI191" s="752"/>
      <c r="AJ191" s="503"/>
      <c r="AK191" s="505"/>
      <c r="AL191" s="505"/>
    </row>
    <row r="192" spans="1:38" s="502" customFormat="1">
      <c r="N192" s="505"/>
      <c r="O192" s="505"/>
      <c r="S192" s="505"/>
      <c r="AJ192" s="503"/>
      <c r="AK192" s="505"/>
      <c r="AL192" s="505"/>
    </row>
    <row r="193" spans="1:38" s="502" customFormat="1">
      <c r="C193" s="502" t="s">
        <v>494</v>
      </c>
      <c r="F193" s="502" t="s">
        <v>304</v>
      </c>
      <c r="K193" s="502" t="s">
        <v>305</v>
      </c>
      <c r="N193" s="505"/>
      <c r="O193" s="505"/>
      <c r="S193" s="505"/>
      <c r="AJ193" s="503"/>
      <c r="AK193" s="505"/>
      <c r="AL193" s="505"/>
    </row>
    <row r="194" spans="1:38" s="502" customFormat="1">
      <c r="A194" s="506" t="s">
        <v>113</v>
      </c>
      <c r="B194" s="506" t="s">
        <v>126</v>
      </c>
      <c r="C194" s="750">
        <f>B69+B86</f>
        <v>543.79999999999995</v>
      </c>
      <c r="D194" s="750"/>
      <c r="E194" s="506" t="s">
        <v>114</v>
      </c>
      <c r="F194" s="750">
        <v>2</v>
      </c>
      <c r="G194" s="754"/>
      <c r="H194" s="506" t="s">
        <v>128</v>
      </c>
      <c r="I194" s="503" t="s">
        <v>114</v>
      </c>
      <c r="J194" s="506" t="s">
        <v>126</v>
      </c>
      <c r="K194" s="754">
        <v>0.15</v>
      </c>
      <c r="L194" s="754"/>
      <c r="M194" s="503" t="s">
        <v>127</v>
      </c>
      <c r="N194" s="750">
        <v>0.1</v>
      </c>
      <c r="O194" s="750"/>
      <c r="P194" s="506" t="s">
        <v>128</v>
      </c>
      <c r="Q194" s="506"/>
      <c r="R194" s="506"/>
      <c r="S194" s="506"/>
      <c r="T194" s="506"/>
      <c r="U194" s="506"/>
      <c r="V194" s="506"/>
      <c r="W194" s="506"/>
      <c r="X194" s="506"/>
      <c r="Y194" s="506"/>
      <c r="Z194" s="503"/>
      <c r="AA194" s="503"/>
      <c r="AB194" s="503"/>
      <c r="AC194" s="506"/>
      <c r="AD194" s="506"/>
      <c r="AE194" s="506"/>
      <c r="AF194" s="506"/>
      <c r="AG194" s="506"/>
      <c r="AH194" s="506"/>
      <c r="AI194" s="506"/>
      <c r="AJ194" s="503"/>
      <c r="AK194" s="505"/>
      <c r="AL194" s="505"/>
    </row>
    <row r="195" spans="1:38" s="502" customFormat="1">
      <c r="A195" s="502" t="s">
        <v>113</v>
      </c>
      <c r="B195" s="758">
        <f>(C194*F194)*(K194+N194)</f>
        <v>271.89999999999998</v>
      </c>
      <c r="C195" s="758"/>
      <c r="D195" s="758"/>
      <c r="E195" s="502" t="s">
        <v>0</v>
      </c>
      <c r="N195" s="505"/>
      <c r="O195" s="505"/>
      <c r="S195" s="505"/>
      <c r="AJ195" s="503">
        <f>B195</f>
        <v>271.89999999999998</v>
      </c>
      <c r="AK195" s="505"/>
      <c r="AL195" s="505"/>
    </row>
    <row r="196" spans="1:38">
      <c r="A196" s="477"/>
      <c r="B196" s="477"/>
      <c r="C196" s="477"/>
      <c r="D196" s="477"/>
      <c r="E196" s="477"/>
      <c r="F196" s="477"/>
      <c r="G196" s="477"/>
      <c r="H196" s="477"/>
      <c r="I196" s="477"/>
      <c r="J196" s="477"/>
      <c r="K196" s="477"/>
      <c r="L196" s="477"/>
      <c r="M196" s="477"/>
      <c r="N196" s="480"/>
      <c r="O196" s="480"/>
      <c r="P196" s="477"/>
      <c r="Q196" s="477"/>
      <c r="R196" s="477"/>
      <c r="S196" s="480"/>
      <c r="T196" s="477"/>
      <c r="U196" s="477"/>
      <c r="V196" s="477"/>
      <c r="W196" s="477"/>
      <c r="X196" s="477"/>
      <c r="Y196" s="477"/>
      <c r="Z196" s="477"/>
      <c r="AA196" s="477"/>
      <c r="AB196" s="477"/>
      <c r="AC196" s="477"/>
      <c r="AD196" s="477"/>
      <c r="AE196" s="477"/>
      <c r="AF196" s="477"/>
      <c r="AG196" s="477"/>
      <c r="AH196" s="477"/>
      <c r="AI196" s="477"/>
    </row>
    <row r="197" spans="1:38">
      <c r="A197" s="432"/>
      <c r="B197" s="432"/>
      <c r="C197" s="432"/>
      <c r="D197" s="432"/>
      <c r="E197" s="432"/>
      <c r="F197" s="432"/>
      <c r="G197" s="432"/>
      <c r="H197" s="432"/>
      <c r="I197" s="432"/>
      <c r="J197" s="432"/>
      <c r="K197" s="432"/>
      <c r="L197" s="432"/>
      <c r="M197" s="432"/>
      <c r="N197" s="433"/>
      <c r="O197" s="433"/>
      <c r="P197" s="432"/>
      <c r="Q197" s="432"/>
      <c r="R197" s="432"/>
      <c r="S197" s="433"/>
      <c r="T197" s="432"/>
      <c r="U197" s="432"/>
      <c r="V197" s="432"/>
      <c r="W197" s="432"/>
      <c r="X197" s="432"/>
      <c r="Y197" s="432"/>
      <c r="Z197" s="432"/>
      <c r="AA197" s="432"/>
      <c r="AB197" s="432"/>
      <c r="AC197" s="432"/>
      <c r="AD197" s="432"/>
      <c r="AE197" s="432"/>
      <c r="AF197" s="432"/>
      <c r="AG197" s="432"/>
      <c r="AH197" s="432"/>
      <c r="AI197" s="432"/>
    </row>
    <row r="198" spans="1:38">
      <c r="A198" s="752" t="s">
        <v>144</v>
      </c>
      <c r="B198" s="752"/>
      <c r="C198" s="752"/>
      <c r="D198" s="752"/>
      <c r="E198" s="752"/>
      <c r="F198" s="752"/>
      <c r="G198" s="752"/>
      <c r="H198" s="752"/>
      <c r="I198" s="752"/>
      <c r="J198" s="752"/>
      <c r="K198" s="752"/>
      <c r="L198" s="752"/>
      <c r="M198" s="752"/>
      <c r="N198" s="752"/>
      <c r="O198" s="752"/>
      <c r="P198" s="752"/>
      <c r="Q198" s="752"/>
      <c r="R198" s="752"/>
      <c r="S198" s="752"/>
      <c r="T198" s="752"/>
      <c r="U198" s="752"/>
      <c r="V198" s="752"/>
      <c r="W198" s="752"/>
      <c r="X198" s="752"/>
      <c r="Y198" s="752"/>
      <c r="Z198" s="752"/>
      <c r="AA198" s="752"/>
      <c r="AB198" s="752"/>
      <c r="AC198" s="752"/>
      <c r="AD198" s="752"/>
      <c r="AE198" s="752"/>
      <c r="AF198" s="752"/>
      <c r="AG198" s="752"/>
      <c r="AH198" s="752"/>
      <c r="AI198" s="752"/>
    </row>
    <row r="199" spans="1:38">
      <c r="A199" s="432"/>
      <c r="B199" s="432"/>
      <c r="C199" s="432"/>
      <c r="D199" s="432"/>
      <c r="E199" s="432"/>
      <c r="F199" s="432"/>
      <c r="G199" s="432"/>
      <c r="H199" s="432"/>
      <c r="I199" s="432"/>
      <c r="J199" s="432"/>
      <c r="K199" s="432"/>
      <c r="L199" s="432"/>
      <c r="M199" s="432"/>
      <c r="N199" s="433"/>
      <c r="O199" s="433"/>
      <c r="P199" s="432"/>
      <c r="Q199" s="432"/>
      <c r="R199" s="432"/>
      <c r="S199" s="433"/>
      <c r="T199" s="432"/>
      <c r="U199" s="432"/>
      <c r="V199" s="432"/>
      <c r="W199" s="432"/>
      <c r="X199" s="432"/>
      <c r="Y199" s="432"/>
      <c r="Z199" s="432"/>
      <c r="AA199" s="432"/>
      <c r="AB199" s="432"/>
      <c r="AC199" s="432"/>
      <c r="AD199" s="432"/>
      <c r="AE199" s="432"/>
      <c r="AF199" s="432"/>
      <c r="AG199" s="432"/>
      <c r="AH199" s="432"/>
      <c r="AI199" s="432"/>
    </row>
    <row r="200" spans="1:38">
      <c r="A200" s="432" t="s">
        <v>113</v>
      </c>
      <c r="B200" s="750">
        <v>260</v>
      </c>
      <c r="C200" s="750"/>
      <c r="D200" s="750"/>
      <c r="E200" s="432" t="s">
        <v>1</v>
      </c>
      <c r="F200" s="406" t="s">
        <v>114</v>
      </c>
      <c r="G200" s="750">
        <v>5</v>
      </c>
      <c r="H200" s="750"/>
      <c r="I200" s="432" t="s">
        <v>1</v>
      </c>
      <c r="J200" s="406" t="s">
        <v>115</v>
      </c>
      <c r="K200" s="750">
        <f>B200*G200</f>
        <v>1300</v>
      </c>
      <c r="L200" s="750"/>
      <c r="M200" s="341" t="s">
        <v>0</v>
      </c>
      <c r="N200" s="433"/>
      <c r="O200" s="432" t="s">
        <v>320</v>
      </c>
      <c r="P200" s="341"/>
      <c r="Q200" s="341"/>
      <c r="R200" s="432"/>
      <c r="S200" s="433"/>
      <c r="T200" s="432"/>
      <c r="U200" s="432"/>
      <c r="V200" s="432"/>
      <c r="W200" s="432"/>
      <c r="X200" s="432"/>
      <c r="Y200" s="432"/>
      <c r="Z200" s="432"/>
      <c r="AA200" s="432"/>
      <c r="AB200" s="432"/>
      <c r="AC200" s="432"/>
      <c r="AD200" s="432"/>
      <c r="AE200" s="432"/>
      <c r="AF200" s="432"/>
      <c r="AG200" s="432"/>
      <c r="AH200" s="432"/>
      <c r="AI200" s="432"/>
    </row>
    <row r="201" spans="1:38">
      <c r="A201" s="432"/>
      <c r="B201" s="428"/>
      <c r="C201" s="428"/>
      <c r="D201" s="428"/>
      <c r="E201" s="432"/>
      <c r="F201" s="406"/>
      <c r="G201" s="428"/>
      <c r="H201" s="428"/>
      <c r="I201" s="432"/>
      <c r="J201" s="406"/>
      <c r="K201" s="428"/>
      <c r="L201" s="428"/>
      <c r="M201" s="341"/>
      <c r="N201" s="433"/>
      <c r="O201" s="432"/>
      <c r="P201" s="341"/>
      <c r="Q201" s="341"/>
      <c r="R201" s="432"/>
      <c r="S201" s="433"/>
      <c r="T201" s="432"/>
      <c r="U201" s="432"/>
      <c r="V201" s="432"/>
      <c r="W201" s="432"/>
      <c r="X201" s="432"/>
      <c r="Y201" s="432"/>
      <c r="Z201" s="432"/>
      <c r="AA201" s="432"/>
      <c r="AB201" s="432"/>
      <c r="AC201" s="432"/>
      <c r="AD201" s="432"/>
      <c r="AE201" s="432"/>
      <c r="AF201" s="432"/>
      <c r="AG201" s="432"/>
      <c r="AH201" s="432"/>
      <c r="AI201" s="432"/>
    </row>
    <row r="202" spans="1:38">
      <c r="A202" s="751" t="s">
        <v>403</v>
      </c>
      <c r="B202" s="751"/>
      <c r="C202" s="751"/>
      <c r="D202" s="751"/>
      <c r="E202" s="751"/>
      <c r="F202" s="751"/>
      <c r="G202" s="751"/>
      <c r="H202" s="751"/>
      <c r="I202" s="751"/>
      <c r="J202" s="751"/>
      <c r="K202" s="751"/>
      <c r="L202" s="751"/>
      <c r="M202" s="751"/>
      <c r="N202" s="751"/>
      <c r="O202" s="751"/>
      <c r="P202" s="751"/>
      <c r="Q202" s="751"/>
      <c r="R202" s="751"/>
      <c r="S202" s="751"/>
      <c r="T202" s="751"/>
      <c r="U202" s="751"/>
      <c r="V202" s="751"/>
      <c r="W202" s="751"/>
      <c r="X202" s="751"/>
      <c r="Y202" s="751"/>
      <c r="Z202" s="751"/>
      <c r="AA202" s="751"/>
      <c r="AB202" s="751"/>
      <c r="AC202" s="751"/>
      <c r="AD202" s="751"/>
      <c r="AE202" s="751"/>
      <c r="AF202" s="751"/>
      <c r="AG202" s="751"/>
      <c r="AH202" s="751"/>
      <c r="AI202" s="751"/>
    </row>
    <row r="203" spans="1:38">
      <c r="A203" s="432"/>
      <c r="B203" s="432"/>
      <c r="C203" s="432"/>
      <c r="D203" s="432"/>
      <c r="E203" s="432"/>
      <c r="F203" s="432"/>
      <c r="G203" s="432"/>
      <c r="H203" s="432"/>
      <c r="I203" s="432"/>
      <c r="J203" s="432"/>
      <c r="K203" s="432"/>
      <c r="L203" s="432"/>
      <c r="M203" s="432"/>
      <c r="N203" s="433"/>
      <c r="O203" s="433"/>
      <c r="P203" s="432"/>
      <c r="Q203" s="432"/>
      <c r="R203" s="432"/>
      <c r="S203" s="433"/>
      <c r="T203" s="432"/>
      <c r="U203" s="432"/>
      <c r="V203" s="432"/>
      <c r="W203" s="432"/>
      <c r="X203" s="432"/>
      <c r="Y203" s="432"/>
      <c r="Z203" s="432"/>
      <c r="AA203" s="432"/>
      <c r="AB203" s="432"/>
      <c r="AC203" s="432"/>
      <c r="AD203" s="432"/>
      <c r="AE203" s="432"/>
      <c r="AF203" s="432"/>
      <c r="AG203" s="432"/>
      <c r="AH203" s="432"/>
      <c r="AI203" s="432"/>
    </row>
    <row r="204" spans="1:38">
      <c r="A204" s="752" t="s">
        <v>144</v>
      </c>
      <c r="B204" s="752"/>
      <c r="C204" s="752"/>
      <c r="D204" s="752"/>
      <c r="E204" s="752"/>
      <c r="F204" s="752"/>
      <c r="G204" s="752"/>
      <c r="H204" s="752"/>
      <c r="I204" s="752"/>
      <c r="J204" s="752"/>
      <c r="K204" s="752"/>
      <c r="L204" s="752"/>
      <c r="M204" s="752"/>
      <c r="N204" s="752"/>
      <c r="O204" s="752"/>
      <c r="P204" s="752"/>
      <c r="Q204" s="752"/>
      <c r="R204" s="752"/>
      <c r="S204" s="752"/>
      <c r="T204" s="752"/>
      <c r="U204" s="752"/>
      <c r="V204" s="752"/>
      <c r="W204" s="752"/>
      <c r="X204" s="752"/>
      <c r="Y204" s="752"/>
      <c r="Z204" s="752"/>
      <c r="AA204" s="752"/>
      <c r="AB204" s="752"/>
      <c r="AC204" s="752"/>
      <c r="AD204" s="752"/>
      <c r="AE204" s="752"/>
      <c r="AF204" s="752"/>
      <c r="AG204" s="752"/>
      <c r="AH204" s="752"/>
      <c r="AI204" s="752"/>
    </row>
    <row r="205" spans="1:38">
      <c r="A205" s="432"/>
      <c r="B205" s="432"/>
      <c r="C205" s="432"/>
      <c r="D205" s="432"/>
      <c r="E205" s="432"/>
      <c r="F205" s="432"/>
      <c r="G205" s="432"/>
      <c r="H205" s="432"/>
      <c r="I205" s="432"/>
      <c r="J205" s="432"/>
      <c r="K205" s="432"/>
      <c r="L205" s="432"/>
      <c r="M205" s="432"/>
      <c r="N205" s="433"/>
      <c r="O205" s="433"/>
      <c r="P205" s="432"/>
      <c r="Q205" s="432"/>
      <c r="R205" s="432"/>
      <c r="S205" s="433"/>
      <c r="T205" s="432"/>
      <c r="U205" s="432"/>
      <c r="V205" s="432"/>
      <c r="W205" s="432"/>
      <c r="X205" s="432"/>
      <c r="Y205" s="432"/>
      <c r="Z205" s="432"/>
      <c r="AA205" s="432"/>
      <c r="AB205" s="432"/>
      <c r="AC205" s="432"/>
      <c r="AD205" s="432"/>
      <c r="AE205" s="432"/>
      <c r="AF205" s="432"/>
      <c r="AG205" s="432"/>
      <c r="AH205" s="432"/>
      <c r="AI205" s="432"/>
    </row>
    <row r="206" spans="1:38">
      <c r="A206" s="432" t="s">
        <v>113</v>
      </c>
      <c r="B206" s="750">
        <v>260</v>
      </c>
      <c r="C206" s="750"/>
      <c r="D206" s="750"/>
      <c r="E206" s="432" t="s">
        <v>1</v>
      </c>
      <c r="F206" s="406" t="s">
        <v>114</v>
      </c>
      <c r="G206" s="750">
        <v>5</v>
      </c>
      <c r="H206" s="750"/>
      <c r="I206" s="432" t="s">
        <v>1</v>
      </c>
      <c r="J206" s="406" t="s">
        <v>115</v>
      </c>
      <c r="K206" s="750">
        <f>B206*G206</f>
        <v>1300</v>
      </c>
      <c r="L206" s="750"/>
      <c r="M206" s="341" t="s">
        <v>0</v>
      </c>
      <c r="N206" s="433"/>
      <c r="O206" s="432" t="s">
        <v>320</v>
      </c>
      <c r="P206" s="341"/>
      <c r="Q206" s="341"/>
      <c r="R206" s="432"/>
      <c r="S206" s="433"/>
      <c r="T206" s="432"/>
      <c r="U206" s="432"/>
      <c r="V206" s="432"/>
      <c r="W206" s="432"/>
      <c r="X206" s="432"/>
      <c r="Y206" s="432"/>
      <c r="Z206" s="432"/>
      <c r="AA206" s="432"/>
      <c r="AB206" s="432"/>
      <c r="AC206" s="432"/>
      <c r="AD206" s="432"/>
      <c r="AE206" s="432"/>
      <c r="AF206" s="432"/>
      <c r="AG206" s="432"/>
      <c r="AH206" s="432"/>
      <c r="AI206" s="432"/>
    </row>
    <row r="207" spans="1:38">
      <c r="A207" s="432"/>
      <c r="B207" s="428"/>
      <c r="C207" s="428"/>
      <c r="D207" s="428"/>
      <c r="E207" s="432"/>
      <c r="F207" s="406"/>
      <c r="G207" s="428"/>
      <c r="H207" s="428"/>
      <c r="I207" s="432"/>
      <c r="J207" s="406"/>
      <c r="K207" s="428"/>
      <c r="L207" s="428"/>
      <c r="M207" s="341"/>
      <c r="N207" s="433"/>
      <c r="O207" s="432"/>
      <c r="P207" s="341"/>
      <c r="Q207" s="341"/>
      <c r="R207" s="432"/>
      <c r="S207" s="433"/>
      <c r="T207" s="432"/>
      <c r="U207" s="432"/>
      <c r="V207" s="432"/>
      <c r="W207" s="432"/>
      <c r="X207" s="432"/>
      <c r="Y207" s="432"/>
      <c r="Z207" s="432"/>
      <c r="AA207" s="432"/>
      <c r="AB207" s="432"/>
      <c r="AC207" s="432"/>
      <c r="AD207" s="432"/>
      <c r="AE207" s="432"/>
      <c r="AF207" s="432"/>
      <c r="AG207" s="432"/>
      <c r="AH207" s="432"/>
      <c r="AI207" s="432"/>
    </row>
    <row r="208" spans="1:38">
      <c r="A208" s="763" t="s">
        <v>404</v>
      </c>
      <c r="B208" s="763"/>
      <c r="C208" s="763"/>
      <c r="D208" s="763"/>
      <c r="E208" s="763"/>
      <c r="F208" s="763"/>
      <c r="G208" s="763"/>
      <c r="H208" s="763"/>
      <c r="I208" s="763"/>
      <c r="J208" s="763"/>
      <c r="K208" s="763"/>
      <c r="L208" s="763"/>
      <c r="M208" s="763"/>
      <c r="N208" s="763"/>
      <c r="O208" s="763"/>
      <c r="P208" s="763"/>
      <c r="Q208" s="763"/>
      <c r="R208" s="763"/>
      <c r="S208" s="763"/>
      <c r="T208" s="763"/>
      <c r="U208" s="763"/>
      <c r="V208" s="763"/>
      <c r="W208" s="763"/>
      <c r="X208" s="763"/>
      <c r="Y208" s="763"/>
      <c r="Z208" s="763"/>
      <c r="AA208" s="763"/>
      <c r="AB208" s="763"/>
      <c r="AC208" s="763"/>
      <c r="AD208" s="763"/>
      <c r="AE208" s="763"/>
      <c r="AF208" s="763"/>
      <c r="AG208" s="763"/>
      <c r="AH208" s="763"/>
      <c r="AI208" s="763"/>
    </row>
    <row r="209" spans="1:35">
      <c r="A209" s="430"/>
      <c r="B209" s="430"/>
      <c r="C209" s="430"/>
      <c r="D209" s="430"/>
      <c r="E209" s="430"/>
      <c r="F209" s="430"/>
      <c r="G209" s="430"/>
      <c r="H209" s="430"/>
      <c r="I209" s="430"/>
      <c r="J209" s="430"/>
      <c r="K209" s="430"/>
      <c r="L209" s="430"/>
      <c r="M209" s="430"/>
      <c r="N209" s="431"/>
      <c r="O209" s="431"/>
      <c r="P209" s="430"/>
      <c r="Q209" s="430"/>
      <c r="R209" s="430"/>
      <c r="S209" s="431"/>
      <c r="T209" s="430"/>
      <c r="U209" s="430"/>
      <c r="V209" s="430"/>
      <c r="W209" s="430"/>
      <c r="X209" s="430"/>
      <c r="Y209" s="430"/>
      <c r="Z209" s="430"/>
      <c r="AA209" s="430"/>
      <c r="AB209" s="430"/>
      <c r="AC209" s="430"/>
      <c r="AD209" s="430"/>
      <c r="AE209" s="430"/>
      <c r="AF209" s="430"/>
      <c r="AG209" s="430"/>
      <c r="AH209" s="430"/>
      <c r="AI209" s="430"/>
    </row>
    <row r="210" spans="1:35">
      <c r="A210" s="764" t="s">
        <v>293</v>
      </c>
      <c r="B210" s="764"/>
      <c r="C210" s="764"/>
      <c r="D210" s="764"/>
      <c r="E210" s="764"/>
      <c r="F210" s="764"/>
      <c r="G210" s="764"/>
      <c r="H210" s="764"/>
      <c r="I210" s="764"/>
      <c r="J210" s="764"/>
      <c r="K210" s="764"/>
      <c r="L210" s="764"/>
      <c r="M210" s="764"/>
      <c r="N210" s="764"/>
      <c r="O210" s="764"/>
      <c r="P210" s="764"/>
      <c r="Q210" s="764"/>
      <c r="R210" s="764"/>
      <c r="S210" s="764"/>
      <c r="T210" s="764"/>
      <c r="U210" s="764"/>
      <c r="V210" s="764"/>
      <c r="W210" s="764"/>
      <c r="X210" s="764"/>
      <c r="Y210" s="764"/>
      <c r="Z210" s="764"/>
      <c r="AA210" s="764"/>
      <c r="AB210" s="764"/>
      <c r="AC210" s="764"/>
      <c r="AD210" s="764"/>
      <c r="AE210" s="764"/>
      <c r="AF210" s="764"/>
      <c r="AG210" s="764"/>
      <c r="AH210" s="764"/>
      <c r="AI210" s="764"/>
    </row>
    <row r="211" spans="1:35">
      <c r="A211" s="430"/>
      <c r="B211" s="430"/>
      <c r="C211" s="430"/>
      <c r="D211" s="430"/>
      <c r="E211" s="430"/>
      <c r="F211" s="430"/>
      <c r="G211" s="430"/>
      <c r="H211" s="430"/>
      <c r="I211" s="430"/>
      <c r="J211" s="430"/>
      <c r="K211" s="430"/>
      <c r="L211" s="430"/>
      <c r="M211" s="430"/>
      <c r="N211" s="431"/>
      <c r="O211" s="431"/>
      <c r="P211" s="430"/>
      <c r="Q211" s="430"/>
      <c r="R211" s="430"/>
      <c r="S211" s="431"/>
      <c r="T211" s="430"/>
      <c r="U211" s="430"/>
      <c r="V211" s="430"/>
      <c r="W211" s="430"/>
      <c r="X211" s="430"/>
      <c r="Y211" s="430"/>
      <c r="Z211" s="430"/>
      <c r="AA211" s="430"/>
      <c r="AB211" s="430"/>
      <c r="AC211" s="430"/>
      <c r="AD211" s="430"/>
      <c r="AE211" s="430"/>
      <c r="AF211" s="430"/>
      <c r="AG211" s="430"/>
      <c r="AH211" s="430"/>
      <c r="AI211" s="430"/>
    </row>
    <row r="212" spans="1:35">
      <c r="A212" s="430"/>
      <c r="B212" s="430" t="s">
        <v>303</v>
      </c>
      <c r="C212" s="430"/>
      <c r="D212" s="430"/>
      <c r="E212" s="430"/>
      <c r="F212" s="430" t="s">
        <v>304</v>
      </c>
      <c r="G212" s="430"/>
      <c r="H212" s="430"/>
      <c r="I212" s="430"/>
      <c r="J212" s="430"/>
      <c r="K212" s="430" t="s">
        <v>305</v>
      </c>
      <c r="L212" s="430"/>
      <c r="M212" s="430"/>
      <c r="N212" s="431"/>
      <c r="O212" s="431"/>
      <c r="P212" s="430"/>
      <c r="Q212" s="430"/>
      <c r="R212" s="430"/>
      <c r="S212" s="431"/>
      <c r="T212" s="430"/>
      <c r="U212" s="430"/>
      <c r="V212" s="430"/>
      <c r="W212" s="430"/>
      <c r="X212" s="430"/>
      <c r="Y212" s="430"/>
      <c r="Z212" s="430"/>
      <c r="AA212" s="430"/>
      <c r="AB212" s="430"/>
      <c r="AC212" s="430"/>
      <c r="AD212" s="430"/>
      <c r="AE212" s="430"/>
      <c r="AF212" s="430"/>
      <c r="AG212" s="430"/>
      <c r="AH212" s="430"/>
      <c r="AI212" s="430"/>
    </row>
    <row r="213" spans="1:35">
      <c r="A213" s="429" t="s">
        <v>113</v>
      </c>
      <c r="B213" s="429" t="s">
        <v>126</v>
      </c>
      <c r="C213" s="762">
        <v>790</v>
      </c>
      <c r="D213" s="762"/>
      <c r="E213" s="429" t="s">
        <v>114</v>
      </c>
      <c r="F213" s="762">
        <v>2</v>
      </c>
      <c r="G213" s="765"/>
      <c r="H213" s="429" t="s">
        <v>128</v>
      </c>
      <c r="I213" s="427" t="s">
        <v>114</v>
      </c>
      <c r="J213" s="429" t="s">
        <v>126</v>
      </c>
      <c r="K213" s="765">
        <v>0.15</v>
      </c>
      <c r="L213" s="765"/>
      <c r="M213" s="427" t="s">
        <v>127</v>
      </c>
      <c r="N213" s="762">
        <v>0.1</v>
      </c>
      <c r="O213" s="762"/>
      <c r="P213" s="429" t="s">
        <v>128</v>
      </c>
      <c r="Q213" s="429"/>
      <c r="R213" s="429"/>
      <c r="S213" s="429"/>
      <c r="T213" s="429"/>
      <c r="U213" s="429"/>
      <c r="V213" s="429"/>
      <c r="W213" s="429"/>
      <c r="X213" s="429"/>
      <c r="Y213" s="429"/>
      <c r="Z213" s="436"/>
      <c r="AA213" s="436"/>
      <c r="AB213" s="436"/>
      <c r="AC213" s="352"/>
      <c r="AD213" s="352"/>
      <c r="AE213" s="429"/>
      <c r="AF213" s="429"/>
      <c r="AG213" s="429"/>
      <c r="AH213" s="429"/>
      <c r="AI213" s="429"/>
    </row>
    <row r="214" spans="1:35">
      <c r="A214" s="430" t="s">
        <v>113</v>
      </c>
      <c r="B214" s="766">
        <f>(C213*F213)*(K213+N213)</f>
        <v>395</v>
      </c>
      <c r="C214" s="766"/>
      <c r="D214" s="766"/>
      <c r="E214" s="430" t="s">
        <v>0</v>
      </c>
      <c r="F214" s="430"/>
      <c r="G214" s="430"/>
      <c r="H214" s="430"/>
      <c r="I214" s="430"/>
      <c r="J214" s="430"/>
      <c r="K214" s="430"/>
      <c r="L214" s="430"/>
      <c r="M214" s="430"/>
      <c r="N214" s="431"/>
      <c r="O214" s="431"/>
      <c r="P214" s="430"/>
      <c r="Q214" s="430"/>
      <c r="R214" s="430"/>
      <c r="S214" s="431"/>
      <c r="T214" s="430"/>
      <c r="U214" s="430"/>
      <c r="V214" s="430"/>
      <c r="W214" s="430"/>
      <c r="X214" s="430"/>
      <c r="Y214" s="430"/>
      <c r="Z214" s="430"/>
      <c r="AA214" s="430"/>
      <c r="AB214" s="430"/>
      <c r="AC214" s="430"/>
      <c r="AD214" s="430"/>
      <c r="AE214" s="430"/>
      <c r="AF214" s="430"/>
      <c r="AG214" s="430"/>
      <c r="AH214" s="430"/>
      <c r="AI214" s="430"/>
    </row>
    <row r="215" spans="1:35">
      <c r="A215" s="430"/>
      <c r="B215" s="430"/>
      <c r="C215" s="430"/>
      <c r="D215" s="430"/>
      <c r="E215" s="430"/>
      <c r="F215" s="430"/>
      <c r="G215" s="430"/>
      <c r="H215" s="430"/>
      <c r="I215" s="430"/>
      <c r="J215" s="430"/>
      <c r="K215" s="762"/>
      <c r="L215" s="762"/>
      <c r="M215" s="430"/>
      <c r="N215" s="431"/>
      <c r="O215" s="431"/>
      <c r="P215" s="430"/>
      <c r="Q215" s="430"/>
      <c r="R215" s="430"/>
      <c r="S215" s="431"/>
      <c r="T215" s="430"/>
      <c r="U215" s="430"/>
      <c r="V215" s="430"/>
      <c r="W215" s="430"/>
      <c r="X215" s="430"/>
      <c r="Y215" s="430"/>
      <c r="Z215" s="430"/>
      <c r="AA215" s="430"/>
      <c r="AB215" s="430"/>
      <c r="AC215" s="430"/>
      <c r="AD215" s="430"/>
      <c r="AE215" s="430"/>
      <c r="AF215" s="430"/>
      <c r="AG215" s="430"/>
      <c r="AH215" s="430"/>
      <c r="AI215" s="430"/>
    </row>
    <row r="216" spans="1:35">
      <c r="A216" s="430"/>
      <c r="B216" s="430"/>
      <c r="C216" s="430"/>
      <c r="D216" s="430"/>
      <c r="E216" s="430"/>
      <c r="F216" s="430"/>
      <c r="G216" s="430"/>
      <c r="H216" s="430"/>
      <c r="I216" s="430"/>
      <c r="J216" s="430"/>
      <c r="K216" s="430"/>
      <c r="L216" s="430"/>
      <c r="M216" s="430"/>
      <c r="N216" s="431"/>
      <c r="O216" s="431"/>
      <c r="P216" s="430"/>
      <c r="Q216" s="430"/>
      <c r="R216" s="430"/>
      <c r="S216" s="431"/>
      <c r="T216" s="430"/>
      <c r="U216" s="430"/>
      <c r="V216" s="430"/>
      <c r="W216" s="430"/>
      <c r="X216" s="430"/>
      <c r="Y216" s="430"/>
      <c r="Z216" s="430"/>
      <c r="AA216" s="430"/>
      <c r="AB216" s="430"/>
      <c r="AC216" s="430"/>
      <c r="AD216" s="430"/>
      <c r="AE216" s="430"/>
      <c r="AF216" s="430"/>
      <c r="AG216" s="430"/>
      <c r="AH216" s="430"/>
      <c r="AI216" s="430"/>
    </row>
  </sheetData>
  <mergeCells count="198">
    <mergeCell ref="B131:C131"/>
    <mergeCell ref="B109:C109"/>
    <mergeCell ref="E109:F109"/>
    <mergeCell ref="H109:I109"/>
    <mergeCell ref="L109:M109"/>
    <mergeCell ref="P109:T109"/>
    <mergeCell ref="B110:C110"/>
    <mergeCell ref="E110:F110"/>
    <mergeCell ref="H110:I110"/>
    <mergeCell ref="L110:M110"/>
    <mergeCell ref="P110:T110"/>
    <mergeCell ref="B112:C112"/>
    <mergeCell ref="B121:C121"/>
    <mergeCell ref="B119:C119"/>
    <mergeCell ref="E119:F119"/>
    <mergeCell ref="H119:I119"/>
    <mergeCell ref="P118:T118"/>
    <mergeCell ref="A105:AI105"/>
    <mergeCell ref="A107:AI107"/>
    <mergeCell ref="B129:C129"/>
    <mergeCell ref="E129:F129"/>
    <mergeCell ref="H129:J129"/>
    <mergeCell ref="L129:M129"/>
    <mergeCell ref="O129:P129"/>
    <mergeCell ref="O128:P128"/>
    <mergeCell ref="I60:J60"/>
    <mergeCell ref="F60:G60"/>
    <mergeCell ref="B128:C128"/>
    <mergeCell ref="E128:F128"/>
    <mergeCell ref="H128:J128"/>
    <mergeCell ref="L128:M128"/>
    <mergeCell ref="L119:M119"/>
    <mergeCell ref="P119:T119"/>
    <mergeCell ref="A123:AI123"/>
    <mergeCell ref="A125:AI125"/>
    <mergeCell ref="A114:AI114"/>
    <mergeCell ref="A116:AI116"/>
    <mergeCell ref="B118:C118"/>
    <mergeCell ref="E118:F118"/>
    <mergeCell ref="H118:I118"/>
    <mergeCell ref="L118:M118"/>
    <mergeCell ref="B69:D69"/>
    <mergeCell ref="A71:AI71"/>
    <mergeCell ref="B74:D74"/>
    <mergeCell ref="G74:H74"/>
    <mergeCell ref="J74:K74"/>
    <mergeCell ref="M74:N74"/>
    <mergeCell ref="A82:AI82"/>
    <mergeCell ref="E84:F84"/>
    <mergeCell ref="B86:C86"/>
    <mergeCell ref="I85:J85"/>
    <mergeCell ref="M85:Q85"/>
    <mergeCell ref="B84:C84"/>
    <mergeCell ref="B85:C85"/>
    <mergeCell ref="H84:I84"/>
    <mergeCell ref="K84:L84"/>
    <mergeCell ref="N84:O84"/>
    <mergeCell ref="B91:C91"/>
    <mergeCell ref="E91:F91"/>
    <mergeCell ref="H91:I91"/>
    <mergeCell ref="K91:L91"/>
    <mergeCell ref="B92:C92"/>
    <mergeCell ref="E92:F92"/>
    <mergeCell ref="H92:I92"/>
    <mergeCell ref="K92:L92"/>
    <mergeCell ref="B214:D214"/>
    <mergeCell ref="K206:L206"/>
    <mergeCell ref="A198:AI198"/>
    <mergeCell ref="B200:D200"/>
    <mergeCell ref="G200:H200"/>
    <mergeCell ref="K200:L200"/>
    <mergeCell ref="A191:AI191"/>
    <mergeCell ref="B195:D195"/>
    <mergeCell ref="B179:C179"/>
    <mergeCell ref="E179:F179"/>
    <mergeCell ref="H179:I179"/>
    <mergeCell ref="K179:L179"/>
    <mergeCell ref="O179:P179"/>
    <mergeCell ref="D187:E187"/>
    <mergeCell ref="A189:AI189"/>
    <mergeCell ref="C194:D194"/>
    <mergeCell ref="K215:L215"/>
    <mergeCell ref="B22:D22"/>
    <mergeCell ref="G22:H22"/>
    <mergeCell ref="K22:L22"/>
    <mergeCell ref="B25:C25"/>
    <mergeCell ref="G40:H40"/>
    <mergeCell ref="B42:C42"/>
    <mergeCell ref="A62:AI62"/>
    <mergeCell ref="A64:AI64"/>
    <mergeCell ref="A66:AI66"/>
    <mergeCell ref="B68:C68"/>
    <mergeCell ref="F68:G68"/>
    <mergeCell ref="J68:K68"/>
    <mergeCell ref="M68:N68"/>
    <mergeCell ref="A208:AI208"/>
    <mergeCell ref="A210:AI210"/>
    <mergeCell ref="C213:D213"/>
    <mergeCell ref="F213:G213"/>
    <mergeCell ref="K213:L213"/>
    <mergeCell ref="N213:O213"/>
    <mergeCell ref="A202:AI202"/>
    <mergeCell ref="A204:AI204"/>
    <mergeCell ref="B206:D206"/>
    <mergeCell ref="G206:H206"/>
    <mergeCell ref="F194:G194"/>
    <mergeCell ref="K194:L194"/>
    <mergeCell ref="N194:O194"/>
    <mergeCell ref="B184:C184"/>
    <mergeCell ref="E184:F184"/>
    <mergeCell ref="H184:I184"/>
    <mergeCell ref="K184:L184"/>
    <mergeCell ref="O184:P184"/>
    <mergeCell ref="A168:AI168"/>
    <mergeCell ref="B165:C165"/>
    <mergeCell ref="E165:F165"/>
    <mergeCell ref="H165:I165"/>
    <mergeCell ref="D167:E167"/>
    <mergeCell ref="K165:L165"/>
    <mergeCell ref="A153:AI153"/>
    <mergeCell ref="A169:AI169"/>
    <mergeCell ref="B174:C174"/>
    <mergeCell ref="E174:F174"/>
    <mergeCell ref="H174:I174"/>
    <mergeCell ref="K174:L174"/>
    <mergeCell ref="O174:P174"/>
    <mergeCell ref="A155:AI155"/>
    <mergeCell ref="A147:AI147"/>
    <mergeCell ref="A149:AI149"/>
    <mergeCell ref="G151:H151"/>
    <mergeCell ref="K151:L151"/>
    <mergeCell ref="B151:C151"/>
    <mergeCell ref="K160:L160"/>
    <mergeCell ref="B160:C160"/>
    <mergeCell ref="E160:F160"/>
    <mergeCell ref="H160:I160"/>
    <mergeCell ref="A139:AI139"/>
    <mergeCell ref="A141:AI141"/>
    <mergeCell ref="A143:AI143"/>
    <mergeCell ref="G145:H145"/>
    <mergeCell ref="K145:L145"/>
    <mergeCell ref="B145:C145"/>
    <mergeCell ref="A133:AI133"/>
    <mergeCell ref="A135:AI135"/>
    <mergeCell ref="E137:F137"/>
    <mergeCell ref="B137:C137"/>
    <mergeCell ref="I137:K137"/>
    <mergeCell ref="AJ43:AK43"/>
    <mergeCell ref="A33:AI33"/>
    <mergeCell ref="B31:C31"/>
    <mergeCell ref="A35:AI35"/>
    <mergeCell ref="A37:AI37"/>
    <mergeCell ref="K39:L39"/>
    <mergeCell ref="K40:L40"/>
    <mergeCell ref="A4:AI4"/>
    <mergeCell ref="B5:K5"/>
    <mergeCell ref="A6:AI6"/>
    <mergeCell ref="A14:AI14"/>
    <mergeCell ref="A18:AI18"/>
    <mergeCell ref="A20:AI20"/>
    <mergeCell ref="B23:D23"/>
    <mergeCell ref="G23:H23"/>
    <mergeCell ref="K23:L23"/>
    <mergeCell ref="B94:C94"/>
    <mergeCell ref="B39:D39"/>
    <mergeCell ref="G39:H39"/>
    <mergeCell ref="B40:D40"/>
    <mergeCell ref="A27:AI27"/>
    <mergeCell ref="A56:AI56"/>
    <mergeCell ref="A58:AI58"/>
    <mergeCell ref="B60:D60"/>
    <mergeCell ref="A44:AI44"/>
    <mergeCell ref="A46:AI46"/>
    <mergeCell ref="B48:D48"/>
    <mergeCell ref="G48:H48"/>
    <mergeCell ref="K48:L48"/>
    <mergeCell ref="B54:D54"/>
    <mergeCell ref="A50:AI50"/>
    <mergeCell ref="A52:AI52"/>
    <mergeCell ref="G54:H54"/>
    <mergeCell ref="K54:L54"/>
    <mergeCell ref="A88:AI88"/>
    <mergeCell ref="A93:AI93"/>
    <mergeCell ref="A78:AI78"/>
    <mergeCell ref="A80:AI80"/>
    <mergeCell ref="B75:D75"/>
    <mergeCell ref="E85:F85"/>
    <mergeCell ref="B103:C103"/>
    <mergeCell ref="H101:J101"/>
    <mergeCell ref="H100:J100"/>
    <mergeCell ref="A96:AI96"/>
    <mergeCell ref="A98:AI98"/>
    <mergeCell ref="B100:C100"/>
    <mergeCell ref="E100:F100"/>
    <mergeCell ref="M100:Q100"/>
    <mergeCell ref="B101:C101"/>
    <mergeCell ref="E101:F101"/>
    <mergeCell ref="M101:Q101"/>
  </mergeCells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2A53-6654-4A5F-ADC9-2D156B67ABC2}">
  <sheetPr>
    <pageSetUpPr fitToPage="1"/>
  </sheetPr>
  <dimension ref="A1:AR103"/>
  <sheetViews>
    <sheetView view="pageBreakPreview" zoomScale="85" zoomScaleSheetLayoutView="85" workbookViewId="0">
      <selection activeCell="Z45" sqref="Z45"/>
    </sheetView>
  </sheetViews>
  <sheetFormatPr defaultColWidth="9.140625" defaultRowHeight="15"/>
  <cols>
    <col min="1" max="1" width="3.7109375" style="409" customWidth="1"/>
    <col min="2" max="2" width="4.42578125" style="409" customWidth="1"/>
    <col min="3" max="3" width="5" style="409" customWidth="1"/>
    <col min="4" max="10" width="3.7109375" style="409" customWidth="1"/>
    <col min="11" max="11" width="5" style="409" customWidth="1"/>
    <col min="12" max="13" width="3.7109375" style="409" customWidth="1"/>
    <col min="14" max="15" width="3.7109375" style="412" customWidth="1"/>
    <col min="16" max="18" width="3.7109375" style="409" customWidth="1"/>
    <col min="19" max="19" width="3.7109375" style="412" customWidth="1"/>
    <col min="20" max="34" width="3.7109375" style="409" customWidth="1"/>
    <col min="35" max="35" width="6.42578125" style="409" customWidth="1"/>
    <col min="36" max="36" width="12.28515625" style="410" customWidth="1"/>
    <col min="37" max="38" width="9.140625" style="412"/>
    <col min="39" max="16384" width="9.140625" style="409"/>
  </cols>
  <sheetData>
    <row r="1" spans="1:38" ht="24.75" customHeight="1">
      <c r="A1" s="418"/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38" ht="22.5" customHeight="1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38" ht="16.5" customHeight="1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</row>
    <row r="4" spans="1:38" ht="16.5" customHeight="1">
      <c r="A4" s="659" t="s">
        <v>316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</row>
    <row r="5" spans="1:38" ht="16.5" customHeight="1">
      <c r="A5" s="98"/>
      <c r="B5" s="658"/>
      <c r="C5" s="658"/>
      <c r="D5" s="658"/>
      <c r="E5" s="658"/>
      <c r="F5" s="658"/>
      <c r="G5" s="658"/>
      <c r="H5" s="658"/>
      <c r="I5" s="658"/>
      <c r="J5" s="658"/>
      <c r="K5" s="658"/>
    </row>
    <row r="6" spans="1:38" ht="16.5" customHeight="1">
      <c r="A6" s="659" t="s">
        <v>336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59"/>
      <c r="S6" s="659"/>
      <c r="T6" s="659"/>
      <c r="U6" s="659"/>
      <c r="V6" s="659"/>
      <c r="W6" s="659"/>
      <c r="X6" s="659"/>
      <c r="Y6" s="659"/>
      <c r="Z6" s="659"/>
      <c r="AA6" s="659"/>
      <c r="AB6" s="659"/>
      <c r="AC6" s="659"/>
      <c r="AD6" s="659"/>
      <c r="AE6" s="659"/>
      <c r="AF6" s="659"/>
      <c r="AG6" s="659"/>
      <c r="AH6" s="659"/>
      <c r="AI6" s="659"/>
    </row>
    <row r="7" spans="1:38" ht="16.5" customHeight="1">
      <c r="A7" s="109"/>
      <c r="B7" s="413"/>
      <c r="C7" s="413"/>
      <c r="D7" s="413"/>
      <c r="E7" s="413"/>
      <c r="F7" s="413"/>
      <c r="G7" s="413"/>
      <c r="H7" s="413"/>
      <c r="I7" s="413"/>
      <c r="J7" s="413"/>
      <c r="K7" s="413"/>
    </row>
    <row r="8" spans="1:38" ht="16.5" customHeight="1">
      <c r="A8" s="374" t="s">
        <v>335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</row>
    <row r="9" spans="1:38" ht="16.5" customHeight="1">
      <c r="A9" s="374" t="s">
        <v>337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</row>
    <row r="10" spans="1:38" s="513" customFormat="1" ht="16.5" customHeight="1">
      <c r="A10" s="374" t="s">
        <v>598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N10" s="512"/>
      <c r="O10" s="512"/>
      <c r="S10" s="512"/>
      <c r="AJ10" s="509"/>
      <c r="AK10" s="512"/>
      <c r="AL10" s="512"/>
    </row>
    <row r="11" spans="1:38" ht="16.5" customHeight="1">
      <c r="A11" s="398" t="s">
        <v>567</v>
      </c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38" ht="16.5" customHeight="1">
      <c r="A12" s="396" t="s">
        <v>333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38" ht="16.5" customHeight="1"/>
    <row r="14" spans="1:38" ht="30" customHeight="1">
      <c r="A14" s="759" t="s">
        <v>406</v>
      </c>
      <c r="B14" s="760"/>
      <c r="C14" s="760"/>
      <c r="D14" s="760"/>
      <c r="E14" s="760"/>
      <c r="F14" s="760"/>
      <c r="G14" s="760"/>
      <c r="H14" s="760"/>
      <c r="I14" s="760"/>
      <c r="J14" s="760"/>
      <c r="K14" s="760"/>
      <c r="L14" s="760"/>
      <c r="M14" s="760"/>
      <c r="N14" s="760"/>
      <c r="O14" s="760"/>
      <c r="P14" s="760"/>
      <c r="Q14" s="760"/>
      <c r="R14" s="760"/>
      <c r="S14" s="760"/>
      <c r="T14" s="760"/>
      <c r="U14" s="760"/>
      <c r="V14" s="760"/>
      <c r="W14" s="760"/>
      <c r="X14" s="760"/>
      <c r="Y14" s="760"/>
      <c r="Z14" s="760"/>
      <c r="AA14" s="760"/>
      <c r="AB14" s="760"/>
      <c r="AC14" s="760"/>
      <c r="AD14" s="760"/>
      <c r="AE14" s="760"/>
      <c r="AF14" s="760"/>
      <c r="AG14" s="760"/>
      <c r="AH14" s="760"/>
      <c r="AI14" s="761"/>
    </row>
    <row r="18" spans="1:39">
      <c r="A18" s="755" t="s">
        <v>323</v>
      </c>
      <c r="B18" s="756"/>
      <c r="C18" s="756"/>
      <c r="D18" s="756"/>
      <c r="E18" s="756"/>
      <c r="F18" s="756"/>
      <c r="G18" s="756"/>
      <c r="H18" s="756"/>
      <c r="I18" s="756"/>
      <c r="J18" s="756"/>
      <c r="K18" s="756"/>
      <c r="L18" s="756"/>
      <c r="M18" s="756"/>
      <c r="N18" s="756"/>
      <c r="O18" s="756"/>
      <c r="P18" s="756"/>
      <c r="Q18" s="756"/>
      <c r="R18" s="756"/>
      <c r="S18" s="756"/>
      <c r="T18" s="756"/>
      <c r="U18" s="756"/>
      <c r="V18" s="756"/>
      <c r="W18" s="756"/>
      <c r="X18" s="756"/>
      <c r="Y18" s="756"/>
      <c r="Z18" s="756"/>
      <c r="AA18" s="756"/>
      <c r="AB18" s="756"/>
      <c r="AC18" s="756"/>
      <c r="AD18" s="756"/>
      <c r="AE18" s="756"/>
      <c r="AF18" s="756"/>
      <c r="AG18" s="756"/>
      <c r="AH18" s="756"/>
      <c r="AI18" s="757"/>
    </row>
    <row r="20" spans="1:39" s="502" customFormat="1">
      <c r="A20" s="751" t="s">
        <v>407</v>
      </c>
      <c r="B20" s="751"/>
      <c r="C20" s="751"/>
      <c r="D20" s="751"/>
      <c r="E20" s="751"/>
      <c r="F20" s="751"/>
      <c r="G20" s="751"/>
      <c r="H20" s="751"/>
      <c r="I20" s="751"/>
      <c r="J20" s="751"/>
      <c r="K20" s="751"/>
      <c r="L20" s="751"/>
      <c r="M20" s="751"/>
      <c r="N20" s="751"/>
      <c r="O20" s="751"/>
      <c r="P20" s="751"/>
      <c r="Q20" s="751"/>
      <c r="R20" s="751"/>
      <c r="S20" s="751"/>
      <c r="T20" s="751"/>
      <c r="U20" s="751"/>
      <c r="V20" s="751"/>
      <c r="W20" s="751"/>
      <c r="X20" s="751"/>
      <c r="Y20" s="751"/>
      <c r="Z20" s="751"/>
      <c r="AA20" s="751"/>
      <c r="AB20" s="751"/>
      <c r="AC20" s="751"/>
      <c r="AD20" s="751"/>
      <c r="AE20" s="751"/>
      <c r="AF20" s="751"/>
      <c r="AG20" s="751"/>
      <c r="AH20" s="751"/>
      <c r="AI20" s="751"/>
      <c r="AJ20" s="503"/>
      <c r="AK20" s="505"/>
      <c r="AL20" s="505"/>
    </row>
    <row r="21" spans="1:39" s="502" customFormat="1">
      <c r="N21" s="505"/>
      <c r="O21" s="505"/>
      <c r="S21" s="505"/>
      <c r="AJ21" s="503"/>
      <c r="AK21" s="505"/>
      <c r="AL21" s="505"/>
    </row>
    <row r="22" spans="1:39" s="502" customFormat="1">
      <c r="A22" s="752" t="s">
        <v>306</v>
      </c>
      <c r="B22" s="752"/>
      <c r="C22" s="752"/>
      <c r="D22" s="752"/>
      <c r="E22" s="752"/>
      <c r="F22" s="752"/>
      <c r="G22" s="752"/>
      <c r="H22" s="752"/>
      <c r="I22" s="752"/>
      <c r="J22" s="752"/>
      <c r="K22" s="752"/>
      <c r="L22" s="752"/>
      <c r="M22" s="752"/>
      <c r="N22" s="752"/>
      <c r="O22" s="752"/>
      <c r="P22" s="752"/>
      <c r="Q22" s="752"/>
      <c r="R22" s="752"/>
      <c r="S22" s="752"/>
      <c r="T22" s="752"/>
      <c r="U22" s="752"/>
      <c r="V22" s="752"/>
      <c r="W22" s="752"/>
      <c r="X22" s="752"/>
      <c r="Y22" s="752"/>
      <c r="Z22" s="752"/>
      <c r="AA22" s="752"/>
      <c r="AB22" s="752"/>
      <c r="AC22" s="752"/>
      <c r="AD22" s="752"/>
      <c r="AE22" s="752"/>
      <c r="AF22" s="752"/>
      <c r="AG22" s="752"/>
      <c r="AH22" s="752"/>
      <c r="AI22" s="752"/>
      <c r="AJ22" s="503"/>
      <c r="AK22" s="505"/>
      <c r="AL22" s="505"/>
    </row>
    <row r="23" spans="1:39" s="502" customFormat="1">
      <c r="N23" s="505"/>
      <c r="O23" s="505"/>
      <c r="S23" s="505"/>
      <c r="AJ23" s="503">
        <f>B25</f>
        <v>876</v>
      </c>
      <c r="AK23" s="505"/>
      <c r="AL23" s="505"/>
    </row>
    <row r="24" spans="1:39" s="502" customFormat="1">
      <c r="A24" s="502" t="s">
        <v>113</v>
      </c>
      <c r="B24" s="758">
        <v>146</v>
      </c>
      <c r="C24" s="752"/>
      <c r="D24" s="502" t="s">
        <v>1</v>
      </c>
      <c r="E24" s="506" t="s">
        <v>114</v>
      </c>
      <c r="F24" s="758">
        <v>6</v>
      </c>
      <c r="G24" s="758"/>
      <c r="H24" s="502" t="s">
        <v>1</v>
      </c>
      <c r="I24" s="506"/>
      <c r="J24" s="753"/>
      <c r="K24" s="753"/>
      <c r="L24" s="341"/>
      <c r="M24" s="750"/>
      <c r="N24" s="750"/>
      <c r="O24" s="341"/>
      <c r="R24" s="505"/>
      <c r="AI24" s="503"/>
      <c r="AJ24" s="503"/>
      <c r="AK24" s="505"/>
      <c r="AL24" s="505"/>
      <c r="AM24" s="505"/>
    </row>
    <row r="25" spans="1:39" s="502" customFormat="1">
      <c r="A25" s="502" t="s">
        <v>113</v>
      </c>
      <c r="B25" s="769">
        <f>B24*F24</f>
        <v>876</v>
      </c>
      <c r="C25" s="769"/>
      <c r="D25" s="769"/>
      <c r="E25" s="342" t="s">
        <v>0</v>
      </c>
      <c r="N25" s="505"/>
      <c r="O25" s="505"/>
      <c r="S25" s="505"/>
      <c r="AJ25" s="503"/>
      <c r="AK25" s="505"/>
      <c r="AL25" s="505"/>
    </row>
    <row r="26" spans="1:39" s="502" customFormat="1">
      <c r="B26" s="505"/>
      <c r="C26" s="505"/>
      <c r="D26" s="505"/>
      <c r="N26" s="505"/>
      <c r="O26" s="505"/>
      <c r="S26" s="505"/>
      <c r="AJ26" s="503"/>
      <c r="AK26" s="505"/>
      <c r="AL26" s="505"/>
    </row>
    <row r="27" spans="1:39" s="502" customFormat="1">
      <c r="A27" s="751" t="s">
        <v>408</v>
      </c>
      <c r="B27" s="751"/>
      <c r="C27" s="751"/>
      <c r="D27" s="751"/>
      <c r="E27" s="751"/>
      <c r="F27" s="751"/>
      <c r="G27" s="751"/>
      <c r="H27" s="751"/>
      <c r="I27" s="751"/>
      <c r="J27" s="751"/>
      <c r="K27" s="751"/>
      <c r="L27" s="751"/>
      <c r="M27" s="751"/>
      <c r="N27" s="751"/>
      <c r="O27" s="751"/>
      <c r="P27" s="751"/>
      <c r="Q27" s="751"/>
      <c r="R27" s="751"/>
      <c r="S27" s="751"/>
      <c r="T27" s="751"/>
      <c r="U27" s="751"/>
      <c r="V27" s="751"/>
      <c r="W27" s="751"/>
      <c r="X27" s="751"/>
      <c r="Y27" s="751"/>
      <c r="Z27" s="751"/>
      <c r="AA27" s="751"/>
      <c r="AB27" s="751"/>
      <c r="AC27" s="751"/>
      <c r="AD27" s="751"/>
      <c r="AE27" s="751"/>
      <c r="AF27" s="751"/>
      <c r="AG27" s="751"/>
      <c r="AH27" s="751"/>
      <c r="AI27" s="751"/>
      <c r="AJ27" s="503"/>
      <c r="AK27" s="505"/>
      <c r="AL27" s="505"/>
    </row>
    <row r="28" spans="1:39" s="502" customFormat="1">
      <c r="N28" s="505"/>
      <c r="O28" s="505"/>
      <c r="S28" s="505"/>
      <c r="AJ28" s="503"/>
      <c r="AK28" s="505"/>
      <c r="AL28" s="505"/>
    </row>
    <row r="29" spans="1:39" s="502" customFormat="1">
      <c r="A29" s="502" t="s">
        <v>197</v>
      </c>
      <c r="B29" s="750">
        <v>2</v>
      </c>
      <c r="C29" s="750"/>
      <c r="D29" s="341" t="s">
        <v>2</v>
      </c>
      <c r="E29" s="342"/>
      <c r="N29" s="505"/>
      <c r="O29" s="505"/>
      <c r="S29" s="505"/>
      <c r="AJ29" s="503">
        <f>B29</f>
        <v>2</v>
      </c>
      <c r="AK29" s="505"/>
      <c r="AL29" s="505"/>
    </row>
    <row r="30" spans="1:39" s="432" customFormat="1">
      <c r="B30" s="437"/>
      <c r="C30" s="437"/>
      <c r="D30" s="437"/>
      <c r="E30" s="342"/>
      <c r="N30" s="433"/>
      <c r="O30" s="433"/>
      <c r="S30" s="433"/>
      <c r="AJ30" s="428"/>
      <c r="AK30" s="433"/>
      <c r="AL30" s="433"/>
    </row>
    <row r="31" spans="1:39" s="432" customFormat="1">
      <c r="A31" s="755" t="s">
        <v>409</v>
      </c>
      <c r="B31" s="756"/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  <c r="O31" s="756"/>
      <c r="P31" s="756"/>
      <c r="Q31" s="756"/>
      <c r="R31" s="756"/>
      <c r="S31" s="756"/>
      <c r="T31" s="756"/>
      <c r="U31" s="756"/>
      <c r="V31" s="756"/>
      <c r="W31" s="756"/>
      <c r="X31" s="756"/>
      <c r="Y31" s="756"/>
      <c r="Z31" s="756"/>
      <c r="AA31" s="756"/>
      <c r="AB31" s="756"/>
      <c r="AC31" s="756"/>
      <c r="AD31" s="756"/>
      <c r="AE31" s="756"/>
      <c r="AF31" s="756"/>
      <c r="AG31" s="756"/>
      <c r="AH31" s="756"/>
      <c r="AI31" s="757"/>
      <c r="AJ31" s="428"/>
      <c r="AK31" s="433"/>
      <c r="AL31" s="433"/>
    </row>
    <row r="32" spans="1:39" s="432" customFormat="1">
      <c r="A32" s="430"/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1"/>
      <c r="O32" s="431"/>
      <c r="P32" s="430"/>
      <c r="Q32" s="430"/>
      <c r="R32" s="430"/>
      <c r="S32" s="431"/>
      <c r="T32" s="430"/>
      <c r="U32" s="430"/>
      <c r="V32" s="430"/>
      <c r="W32" s="430"/>
      <c r="X32" s="430"/>
      <c r="Y32" s="430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28"/>
      <c r="AK32" s="433"/>
      <c r="AL32" s="433"/>
    </row>
    <row r="33" spans="1:38" s="502" customFormat="1">
      <c r="A33" s="751" t="s">
        <v>410</v>
      </c>
      <c r="B33" s="751"/>
      <c r="C33" s="751"/>
      <c r="D33" s="751"/>
      <c r="E33" s="751"/>
      <c r="F33" s="751"/>
      <c r="G33" s="751"/>
      <c r="H33" s="751"/>
      <c r="I33" s="751"/>
      <c r="J33" s="751"/>
      <c r="K33" s="751"/>
      <c r="L33" s="751"/>
      <c r="M33" s="751"/>
      <c r="N33" s="751"/>
      <c r="O33" s="751"/>
      <c r="P33" s="751"/>
      <c r="Q33" s="751"/>
      <c r="R33" s="751"/>
      <c r="S33" s="751"/>
      <c r="T33" s="751"/>
      <c r="U33" s="751"/>
      <c r="V33" s="751"/>
      <c r="W33" s="751"/>
      <c r="X33" s="751"/>
      <c r="Y33" s="751"/>
      <c r="Z33" s="751"/>
      <c r="AA33" s="751"/>
      <c r="AB33" s="751"/>
      <c r="AC33" s="751"/>
      <c r="AD33" s="751"/>
      <c r="AE33" s="751"/>
      <c r="AF33" s="751"/>
      <c r="AG33" s="751"/>
      <c r="AH33" s="751"/>
      <c r="AI33" s="751"/>
      <c r="AJ33" s="503"/>
      <c r="AK33" s="505"/>
      <c r="AL33" s="505"/>
    </row>
    <row r="34" spans="1:38" s="502" customFormat="1">
      <c r="N34" s="505"/>
      <c r="O34" s="505"/>
      <c r="S34" s="505"/>
      <c r="AJ34" s="503"/>
      <c r="AK34" s="505"/>
      <c r="AL34" s="505"/>
    </row>
    <row r="35" spans="1:38" s="502" customFormat="1">
      <c r="A35" s="752" t="s">
        <v>306</v>
      </c>
      <c r="B35" s="752"/>
      <c r="C35" s="752"/>
      <c r="D35" s="752"/>
      <c r="E35" s="752"/>
      <c r="F35" s="752"/>
      <c r="G35" s="752"/>
      <c r="H35" s="752"/>
      <c r="I35" s="752"/>
      <c r="J35" s="752"/>
      <c r="K35" s="752"/>
      <c r="L35" s="752"/>
      <c r="M35" s="752"/>
      <c r="N35" s="752"/>
      <c r="O35" s="752"/>
      <c r="P35" s="752"/>
      <c r="Q35" s="752"/>
      <c r="R35" s="752"/>
      <c r="S35" s="752"/>
      <c r="T35" s="752"/>
      <c r="U35" s="752"/>
      <c r="V35" s="752"/>
      <c r="W35" s="752"/>
      <c r="X35" s="752"/>
      <c r="Y35" s="752"/>
      <c r="Z35" s="752"/>
      <c r="AA35" s="752"/>
      <c r="AB35" s="752"/>
      <c r="AC35" s="752"/>
      <c r="AD35" s="752"/>
      <c r="AE35" s="752"/>
      <c r="AF35" s="752"/>
      <c r="AG35" s="752"/>
      <c r="AH35" s="752"/>
      <c r="AI35" s="752"/>
      <c r="AJ35" s="503"/>
      <c r="AK35" s="505"/>
      <c r="AL35" s="505"/>
    </row>
    <row r="36" spans="1:38" s="502" customFormat="1">
      <c r="N36" s="505"/>
      <c r="O36" s="505"/>
      <c r="S36" s="505"/>
      <c r="AJ36" s="503"/>
      <c r="AK36" s="505"/>
      <c r="AL36" s="505"/>
    </row>
    <row r="37" spans="1:38" s="502" customFormat="1">
      <c r="A37" s="502" t="s">
        <v>113</v>
      </c>
      <c r="B37" s="758">
        <v>146</v>
      </c>
      <c r="C37" s="752"/>
      <c r="D37" s="502" t="s">
        <v>1</v>
      </c>
      <c r="E37" s="506" t="s">
        <v>114</v>
      </c>
      <c r="F37" s="758">
        <v>6</v>
      </c>
      <c r="G37" s="758"/>
      <c r="H37" s="502" t="s">
        <v>1</v>
      </c>
      <c r="I37" s="506"/>
      <c r="J37" s="753"/>
      <c r="K37" s="753"/>
      <c r="L37" s="341"/>
      <c r="M37" s="750"/>
      <c r="N37" s="750"/>
      <c r="O37" s="341"/>
      <c r="R37" s="505"/>
      <c r="AI37" s="503"/>
      <c r="AJ37" s="503">
        <f>B38</f>
        <v>876</v>
      </c>
      <c r="AK37" s="505"/>
      <c r="AL37" s="505"/>
    </row>
    <row r="38" spans="1:38" s="502" customFormat="1">
      <c r="A38" s="502" t="s">
        <v>113</v>
      </c>
      <c r="B38" s="769">
        <f>(B37*F37)-(J37*M37)</f>
        <v>876</v>
      </c>
      <c r="C38" s="769"/>
      <c r="D38" s="769"/>
      <c r="E38" s="342" t="s">
        <v>0</v>
      </c>
      <c r="N38" s="505"/>
      <c r="O38" s="505"/>
      <c r="S38" s="505"/>
      <c r="AJ38" s="503"/>
      <c r="AK38" s="505"/>
      <c r="AL38" s="505"/>
    </row>
    <row r="39" spans="1:38" s="502" customFormat="1">
      <c r="B39" s="437"/>
      <c r="C39" s="437"/>
      <c r="D39" s="437"/>
      <c r="E39" s="342"/>
      <c r="N39" s="505"/>
      <c r="O39" s="505"/>
      <c r="S39" s="505"/>
      <c r="AJ39" s="503"/>
      <c r="AK39" s="505"/>
      <c r="AL39" s="505"/>
    </row>
    <row r="40" spans="1:38" s="502" customFormat="1">
      <c r="A40" s="751" t="s">
        <v>411</v>
      </c>
      <c r="B40" s="751"/>
      <c r="C40" s="751"/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1"/>
      <c r="P40" s="751"/>
      <c r="Q40" s="751"/>
      <c r="R40" s="751"/>
      <c r="S40" s="751"/>
      <c r="T40" s="751"/>
      <c r="U40" s="751"/>
      <c r="V40" s="751"/>
      <c r="W40" s="751"/>
      <c r="X40" s="751"/>
      <c r="Y40" s="751"/>
      <c r="Z40" s="751"/>
      <c r="AA40" s="751"/>
      <c r="AB40" s="751"/>
      <c r="AC40" s="751"/>
      <c r="AD40" s="751"/>
      <c r="AE40" s="751"/>
      <c r="AF40" s="751"/>
      <c r="AG40" s="751"/>
      <c r="AH40" s="751"/>
      <c r="AI40" s="751"/>
      <c r="AJ40" s="503"/>
      <c r="AK40" s="505"/>
      <c r="AL40" s="505"/>
    </row>
    <row r="41" spans="1:38" s="502" customFormat="1">
      <c r="N41" s="505"/>
      <c r="O41" s="505"/>
      <c r="S41" s="505"/>
      <c r="AJ41" s="503"/>
      <c r="AK41" s="505"/>
      <c r="AL41" s="505"/>
    </row>
    <row r="42" spans="1:38" s="502" customFormat="1">
      <c r="A42" s="752" t="s">
        <v>489</v>
      </c>
      <c r="B42" s="752"/>
      <c r="C42" s="752"/>
      <c r="D42" s="752"/>
      <c r="E42" s="752"/>
      <c r="F42" s="752"/>
      <c r="G42" s="752"/>
      <c r="H42" s="752"/>
      <c r="I42" s="752"/>
      <c r="J42" s="752"/>
      <c r="K42" s="752"/>
      <c r="L42" s="752"/>
      <c r="M42" s="752"/>
      <c r="N42" s="752"/>
      <c r="O42" s="752"/>
      <c r="P42" s="752"/>
      <c r="Q42" s="752"/>
      <c r="R42" s="752"/>
      <c r="S42" s="752"/>
      <c r="T42" s="752"/>
      <c r="U42" s="752"/>
      <c r="V42" s="752"/>
      <c r="W42" s="752"/>
      <c r="X42" s="752"/>
      <c r="Y42" s="752"/>
      <c r="Z42" s="752"/>
      <c r="AA42" s="752"/>
      <c r="AB42" s="752"/>
      <c r="AC42" s="752"/>
      <c r="AD42" s="752"/>
      <c r="AE42" s="752"/>
      <c r="AF42" s="752"/>
      <c r="AG42" s="752"/>
      <c r="AH42" s="752"/>
      <c r="AI42" s="752"/>
      <c r="AJ42" s="503"/>
      <c r="AK42" s="505"/>
      <c r="AL42" s="505"/>
    </row>
    <row r="43" spans="1:38" s="502" customFormat="1">
      <c r="N43" s="505"/>
      <c r="O43" s="505"/>
      <c r="S43" s="505"/>
      <c r="AJ43" s="503"/>
      <c r="AK43" s="505"/>
      <c r="AL43" s="505"/>
    </row>
    <row r="44" spans="1:38" s="502" customFormat="1">
      <c r="A44" s="502" t="s">
        <v>453</v>
      </c>
      <c r="B44" s="758">
        <v>434.49</v>
      </c>
      <c r="C44" s="752"/>
      <c r="D44" s="502" t="s">
        <v>3</v>
      </c>
      <c r="E44" s="506"/>
      <c r="F44" s="758"/>
      <c r="G44" s="758"/>
      <c r="I44" s="506"/>
      <c r="J44" s="753"/>
      <c r="K44" s="753"/>
      <c r="L44" s="341"/>
      <c r="M44" s="750"/>
      <c r="N44" s="750"/>
      <c r="O44" s="341"/>
      <c r="R44" s="505"/>
      <c r="AI44" s="503"/>
      <c r="AJ44" s="503">
        <f>B44</f>
        <v>434.49</v>
      </c>
      <c r="AK44" s="505"/>
      <c r="AL44" s="505"/>
    </row>
    <row r="45" spans="1:38" s="432" customFormat="1">
      <c r="B45" s="437"/>
      <c r="C45" s="437"/>
      <c r="D45" s="437"/>
      <c r="E45" s="342"/>
      <c r="N45" s="433"/>
      <c r="O45" s="433"/>
      <c r="S45" s="433"/>
      <c r="AJ45" s="428"/>
      <c r="AK45" s="433"/>
      <c r="AL45" s="433"/>
    </row>
    <row r="46" spans="1:38" s="502" customFormat="1">
      <c r="A46" s="751" t="s">
        <v>387</v>
      </c>
      <c r="B46" s="751"/>
      <c r="C46" s="751"/>
      <c r="D46" s="751"/>
      <c r="E46" s="751"/>
      <c r="F46" s="751"/>
      <c r="G46" s="751"/>
      <c r="H46" s="751"/>
      <c r="I46" s="751"/>
      <c r="J46" s="751"/>
      <c r="K46" s="751"/>
      <c r="L46" s="751"/>
      <c r="M46" s="751"/>
      <c r="N46" s="751"/>
      <c r="O46" s="751"/>
      <c r="P46" s="751"/>
      <c r="Q46" s="751"/>
      <c r="R46" s="751"/>
      <c r="S46" s="751"/>
      <c r="T46" s="751"/>
      <c r="U46" s="751"/>
      <c r="V46" s="751"/>
      <c r="W46" s="751"/>
      <c r="X46" s="751"/>
      <c r="Y46" s="751"/>
      <c r="Z46" s="751"/>
      <c r="AA46" s="751"/>
      <c r="AB46" s="751"/>
      <c r="AC46" s="751"/>
      <c r="AD46" s="751"/>
      <c r="AE46" s="751"/>
      <c r="AF46" s="751"/>
      <c r="AG46" s="751"/>
      <c r="AH46" s="751"/>
      <c r="AI46" s="751"/>
      <c r="AJ46" s="503"/>
      <c r="AK46" s="505"/>
      <c r="AL46" s="505"/>
    </row>
    <row r="47" spans="1:38" s="502" customFormat="1">
      <c r="B47" s="503"/>
      <c r="C47" s="503"/>
      <c r="D47" s="503"/>
      <c r="E47" s="503"/>
      <c r="F47" s="506"/>
      <c r="G47" s="503"/>
      <c r="H47" s="503"/>
      <c r="J47" s="506"/>
      <c r="K47" s="503"/>
      <c r="L47" s="503"/>
      <c r="M47" s="341"/>
      <c r="N47" s="505"/>
      <c r="S47" s="505"/>
      <c r="AJ47" s="503"/>
      <c r="AK47" s="505"/>
      <c r="AL47" s="505"/>
    </row>
    <row r="48" spans="1:38" s="502" customFormat="1">
      <c r="A48" s="752" t="s">
        <v>480</v>
      </c>
      <c r="B48" s="752"/>
      <c r="C48" s="752"/>
      <c r="D48" s="752"/>
      <c r="E48" s="752"/>
      <c r="F48" s="752"/>
      <c r="G48" s="752"/>
      <c r="H48" s="752"/>
      <c r="I48" s="752"/>
      <c r="J48" s="752"/>
      <c r="K48" s="752"/>
      <c r="L48" s="752"/>
      <c r="M48" s="752"/>
      <c r="N48" s="752"/>
      <c r="O48" s="752"/>
      <c r="P48" s="752"/>
      <c r="Q48" s="752"/>
      <c r="R48" s="752"/>
      <c r="S48" s="752"/>
      <c r="T48" s="752"/>
      <c r="U48" s="752"/>
      <c r="V48" s="752"/>
      <c r="W48" s="752"/>
      <c r="X48" s="752"/>
      <c r="Y48" s="752"/>
      <c r="Z48" s="752"/>
      <c r="AA48" s="752"/>
      <c r="AB48" s="752"/>
      <c r="AC48" s="752"/>
      <c r="AD48" s="752"/>
      <c r="AE48" s="752"/>
      <c r="AF48" s="752"/>
      <c r="AG48" s="752"/>
      <c r="AH48" s="752"/>
      <c r="AI48" s="752"/>
      <c r="AJ48" s="503"/>
      <c r="AK48" s="505"/>
      <c r="AL48" s="505"/>
    </row>
    <row r="49" spans="1:41" s="502" customFormat="1">
      <c r="N49" s="505"/>
      <c r="O49" s="505"/>
      <c r="S49" s="505"/>
      <c r="AJ49" s="503"/>
      <c r="AK49" s="505"/>
      <c r="AL49" s="505"/>
    </row>
    <row r="50" spans="1:41" s="502" customFormat="1">
      <c r="A50" s="502" t="s">
        <v>453</v>
      </c>
      <c r="B50" s="750">
        <f>B44</f>
        <v>434.49</v>
      </c>
      <c r="C50" s="750"/>
      <c r="D50" s="750"/>
      <c r="E50" s="502" t="s">
        <v>3</v>
      </c>
      <c r="F50" s="506"/>
      <c r="G50" s="750"/>
      <c r="H50" s="750"/>
      <c r="J50" s="506"/>
      <c r="K50" s="750"/>
      <c r="L50" s="750"/>
      <c r="M50" s="341"/>
      <c r="N50" s="505"/>
      <c r="P50" s="341"/>
      <c r="Q50" s="341"/>
      <c r="S50" s="505"/>
      <c r="AJ50" s="503">
        <f>B50</f>
        <v>434.49</v>
      </c>
      <c r="AK50" s="505"/>
      <c r="AL50" s="505"/>
    </row>
    <row r="51" spans="1:41" s="502" customFormat="1">
      <c r="B51" s="503"/>
      <c r="C51" s="503"/>
      <c r="D51" s="503"/>
      <c r="E51" s="503"/>
      <c r="F51" s="506"/>
      <c r="G51" s="503"/>
      <c r="H51" s="503"/>
      <c r="J51" s="506"/>
      <c r="K51" s="503"/>
      <c r="L51" s="503"/>
      <c r="M51" s="341"/>
      <c r="N51" s="505"/>
      <c r="S51" s="505"/>
      <c r="AJ51" s="503"/>
      <c r="AK51" s="505"/>
      <c r="AL51" s="505"/>
    </row>
    <row r="52" spans="1:41" s="502" customFormat="1">
      <c r="A52" s="751" t="s">
        <v>388</v>
      </c>
      <c r="B52" s="751"/>
      <c r="C52" s="751"/>
      <c r="D52" s="751"/>
      <c r="E52" s="751"/>
      <c r="F52" s="751"/>
      <c r="G52" s="751"/>
      <c r="H52" s="751"/>
      <c r="I52" s="751"/>
      <c r="J52" s="751"/>
      <c r="K52" s="751"/>
      <c r="L52" s="751"/>
      <c r="M52" s="751"/>
      <c r="N52" s="751"/>
      <c r="O52" s="751"/>
      <c r="P52" s="751"/>
      <c r="Q52" s="751"/>
      <c r="R52" s="751"/>
      <c r="S52" s="751"/>
      <c r="T52" s="751"/>
      <c r="U52" s="751"/>
      <c r="V52" s="751"/>
      <c r="W52" s="751"/>
      <c r="X52" s="751"/>
      <c r="Y52" s="751"/>
      <c r="Z52" s="751"/>
      <c r="AA52" s="751"/>
      <c r="AB52" s="751"/>
      <c r="AC52" s="751"/>
      <c r="AD52" s="751"/>
      <c r="AE52" s="751"/>
      <c r="AF52" s="751"/>
      <c r="AG52" s="751"/>
      <c r="AH52" s="751"/>
      <c r="AI52" s="751"/>
      <c r="AJ52" s="503"/>
      <c r="AK52" s="505"/>
      <c r="AL52" s="505"/>
    </row>
    <row r="53" spans="1:41" s="502" customFormat="1">
      <c r="B53" s="503"/>
      <c r="C53" s="503"/>
      <c r="D53" s="503"/>
      <c r="E53" s="503"/>
      <c r="F53" s="506"/>
      <c r="G53" s="503"/>
      <c r="H53" s="503"/>
      <c r="J53" s="506"/>
      <c r="K53" s="503"/>
      <c r="L53" s="503"/>
      <c r="M53" s="341"/>
      <c r="N53" s="505"/>
      <c r="S53" s="505"/>
      <c r="AJ53" s="503"/>
      <c r="AK53" s="505"/>
      <c r="AL53" s="505"/>
    </row>
    <row r="54" spans="1:41" s="502" customFormat="1">
      <c r="A54" s="752" t="s">
        <v>693</v>
      </c>
      <c r="B54" s="752"/>
      <c r="C54" s="752"/>
      <c r="D54" s="752"/>
      <c r="E54" s="752"/>
      <c r="F54" s="752"/>
      <c r="G54" s="752"/>
      <c r="H54" s="752"/>
      <c r="I54" s="752"/>
      <c r="J54" s="752"/>
      <c r="K54" s="752"/>
      <c r="L54" s="752"/>
      <c r="M54" s="752"/>
      <c r="N54" s="752"/>
      <c r="O54" s="752"/>
      <c r="P54" s="752"/>
      <c r="Q54" s="752"/>
      <c r="R54" s="752"/>
      <c r="S54" s="752"/>
      <c r="T54" s="752"/>
      <c r="U54" s="752"/>
      <c r="V54" s="752"/>
      <c r="W54" s="752"/>
      <c r="X54" s="752"/>
      <c r="Y54" s="752"/>
      <c r="Z54" s="752"/>
      <c r="AA54" s="752"/>
      <c r="AB54" s="752"/>
      <c r="AC54" s="752"/>
      <c r="AD54" s="752"/>
      <c r="AE54" s="752"/>
      <c r="AF54" s="752"/>
      <c r="AG54" s="752"/>
      <c r="AH54" s="752"/>
      <c r="AI54" s="752"/>
      <c r="AJ54" s="503"/>
      <c r="AK54" s="505"/>
      <c r="AL54" s="505"/>
    </row>
    <row r="55" spans="1:41" s="502" customFormat="1">
      <c r="N55" s="505"/>
      <c r="O55" s="505"/>
      <c r="S55" s="505"/>
      <c r="AJ55" s="503"/>
      <c r="AK55" s="505"/>
      <c r="AL55" s="505"/>
    </row>
    <row r="56" spans="1:41" s="502" customFormat="1">
      <c r="A56" s="502" t="s">
        <v>453</v>
      </c>
      <c r="B56" s="750">
        <f>B50</f>
        <v>434.49</v>
      </c>
      <c r="C56" s="750"/>
      <c r="D56" s="750"/>
      <c r="E56" s="502" t="s">
        <v>114</v>
      </c>
      <c r="F56" s="753">
        <v>2</v>
      </c>
      <c r="G56" s="753"/>
      <c r="H56" s="341"/>
      <c r="I56" s="754">
        <f>B56*F56</f>
        <v>868.98</v>
      </c>
      <c r="J56" s="754"/>
      <c r="K56" s="341" t="s">
        <v>430</v>
      </c>
      <c r="L56" s="341"/>
      <c r="M56" s="341"/>
      <c r="N56" s="505"/>
      <c r="P56" s="341"/>
      <c r="Q56" s="341"/>
      <c r="S56" s="505"/>
      <c r="AJ56" s="503">
        <f>I56</f>
        <v>868.98</v>
      </c>
      <c r="AK56" s="505"/>
      <c r="AL56" s="505"/>
    </row>
    <row r="57" spans="1:41" s="432" customFormat="1">
      <c r="B57" s="437"/>
      <c r="C57" s="437"/>
      <c r="D57" s="437"/>
      <c r="E57" s="342"/>
      <c r="N57" s="433"/>
      <c r="O57" s="433"/>
      <c r="S57" s="433"/>
      <c r="AJ57" s="428"/>
      <c r="AK57" s="433"/>
      <c r="AL57" s="433"/>
    </row>
    <row r="58" spans="1:41">
      <c r="A58" s="755" t="s">
        <v>142</v>
      </c>
      <c r="B58" s="756"/>
      <c r="C58" s="756"/>
      <c r="D58" s="756"/>
      <c r="E58" s="756"/>
      <c r="F58" s="756"/>
      <c r="G58" s="756"/>
      <c r="H58" s="756"/>
      <c r="I58" s="756"/>
      <c r="J58" s="756"/>
      <c r="K58" s="756"/>
      <c r="L58" s="756"/>
      <c r="M58" s="756"/>
      <c r="N58" s="756"/>
      <c r="O58" s="756"/>
      <c r="P58" s="756"/>
      <c r="Q58" s="756"/>
      <c r="R58" s="756"/>
      <c r="S58" s="756"/>
      <c r="T58" s="756"/>
      <c r="U58" s="756"/>
      <c r="V58" s="756"/>
      <c r="W58" s="756"/>
      <c r="X58" s="756"/>
      <c r="Y58" s="756"/>
      <c r="Z58" s="756"/>
      <c r="AA58" s="756"/>
      <c r="AB58" s="756"/>
      <c r="AC58" s="756"/>
      <c r="AD58" s="756"/>
      <c r="AE58" s="756"/>
      <c r="AF58" s="756"/>
      <c r="AG58" s="756"/>
      <c r="AH58" s="756"/>
      <c r="AI58" s="757"/>
      <c r="AJ58" s="415"/>
      <c r="AK58" s="141"/>
      <c r="AL58" s="141"/>
      <c r="AM58" s="416"/>
      <c r="AN58" s="416"/>
    </row>
    <row r="59" spans="1:41">
      <c r="AJ59" s="415"/>
      <c r="AK59" s="141"/>
      <c r="AL59" s="141"/>
      <c r="AM59" s="416"/>
      <c r="AN59" s="416"/>
    </row>
    <row r="60" spans="1:41" s="502" customFormat="1">
      <c r="A60" s="751" t="s">
        <v>412</v>
      </c>
      <c r="B60" s="751"/>
      <c r="C60" s="751"/>
      <c r="D60" s="751"/>
      <c r="E60" s="751"/>
      <c r="F60" s="751"/>
      <c r="G60" s="751"/>
      <c r="H60" s="751"/>
      <c r="I60" s="751"/>
      <c r="J60" s="751"/>
      <c r="K60" s="751"/>
      <c r="L60" s="751"/>
      <c r="M60" s="751"/>
      <c r="N60" s="751"/>
      <c r="O60" s="751"/>
      <c r="P60" s="751"/>
      <c r="Q60" s="751"/>
      <c r="R60" s="751"/>
      <c r="S60" s="751"/>
      <c r="T60" s="751"/>
      <c r="U60" s="751"/>
      <c r="V60" s="751"/>
      <c r="W60" s="751"/>
      <c r="X60" s="751"/>
      <c r="Y60" s="751"/>
      <c r="Z60" s="751"/>
      <c r="AA60" s="751"/>
      <c r="AB60" s="751"/>
      <c r="AC60" s="751"/>
      <c r="AD60" s="751"/>
      <c r="AE60" s="751"/>
      <c r="AF60" s="751"/>
      <c r="AG60" s="751"/>
      <c r="AH60" s="751"/>
      <c r="AI60" s="751"/>
      <c r="AJ60" s="503"/>
      <c r="AK60" s="505"/>
      <c r="AL60" s="505"/>
    </row>
    <row r="61" spans="1:41" s="502" customFormat="1">
      <c r="N61" s="505"/>
      <c r="O61" s="505"/>
      <c r="S61" s="505"/>
      <c r="AJ61" s="503"/>
      <c r="AK61" s="505"/>
      <c r="AL61" s="505"/>
    </row>
    <row r="62" spans="1:41" s="502" customFormat="1">
      <c r="A62" s="752" t="s">
        <v>415</v>
      </c>
      <c r="B62" s="752"/>
      <c r="C62" s="752"/>
      <c r="D62" s="752"/>
      <c r="E62" s="752"/>
      <c r="F62" s="752"/>
      <c r="G62" s="752"/>
      <c r="H62" s="752"/>
      <c r="I62" s="752"/>
      <c r="J62" s="752"/>
      <c r="K62" s="752"/>
      <c r="L62" s="752"/>
      <c r="M62" s="752"/>
      <c r="N62" s="752"/>
      <c r="O62" s="752"/>
      <c r="P62" s="752"/>
      <c r="Q62" s="752"/>
      <c r="R62" s="752"/>
      <c r="S62" s="752"/>
      <c r="T62" s="752"/>
      <c r="U62" s="752"/>
      <c r="V62" s="752"/>
      <c r="W62" s="752"/>
      <c r="X62" s="752"/>
      <c r="Y62" s="752"/>
      <c r="Z62" s="752"/>
      <c r="AA62" s="752"/>
      <c r="AB62" s="752"/>
      <c r="AC62" s="752"/>
      <c r="AD62" s="752"/>
      <c r="AE62" s="752"/>
      <c r="AF62" s="752"/>
      <c r="AG62" s="752"/>
      <c r="AH62" s="752"/>
      <c r="AI62" s="752"/>
      <c r="AJ62" s="503"/>
      <c r="AK62" s="505"/>
      <c r="AL62" s="505"/>
    </row>
    <row r="63" spans="1:41" s="502" customFormat="1">
      <c r="N63" s="505"/>
      <c r="O63" s="505"/>
      <c r="S63" s="505"/>
      <c r="AJ63" s="343"/>
      <c r="AK63" s="343"/>
      <c r="AL63" s="343"/>
      <c r="AM63" s="344"/>
      <c r="AO63" s="505"/>
    </row>
    <row r="64" spans="1:41" s="502" customFormat="1">
      <c r="A64" s="502" t="s">
        <v>113</v>
      </c>
      <c r="B64" s="758">
        <f>B24</f>
        <v>146</v>
      </c>
      <c r="C64" s="752"/>
      <c r="D64" s="502" t="s">
        <v>1</v>
      </c>
      <c r="E64" s="506" t="s">
        <v>114</v>
      </c>
      <c r="F64" s="758">
        <v>2</v>
      </c>
      <c r="G64" s="758"/>
      <c r="H64" s="502" t="s">
        <v>1</v>
      </c>
      <c r="I64" s="506"/>
      <c r="J64" s="753"/>
      <c r="K64" s="753"/>
      <c r="L64" s="341"/>
      <c r="M64" s="750"/>
      <c r="N64" s="750"/>
      <c r="O64" s="341"/>
      <c r="R64" s="505"/>
      <c r="AI64" s="503"/>
      <c r="AJ64" s="503">
        <f>B65</f>
        <v>292</v>
      </c>
      <c r="AK64" s="503"/>
      <c r="AL64" s="503"/>
    </row>
    <row r="65" spans="1:44" s="502" customFormat="1">
      <c r="A65" s="502" t="s">
        <v>113</v>
      </c>
      <c r="B65" s="769">
        <f>(B64*F64)-(J64*M64)</f>
        <v>292</v>
      </c>
      <c r="C65" s="769"/>
      <c r="D65" s="769"/>
      <c r="E65" s="342" t="s">
        <v>1</v>
      </c>
      <c r="N65" s="505"/>
      <c r="O65" s="505"/>
      <c r="S65" s="505"/>
      <c r="AJ65" s="503"/>
      <c r="AK65" s="505"/>
      <c r="AL65" s="505"/>
    </row>
    <row r="66" spans="1:44" s="418" customFormat="1" ht="15.75" customHeight="1">
      <c r="N66" s="417"/>
      <c r="O66" s="417"/>
      <c r="S66" s="417"/>
      <c r="AJ66" s="209"/>
      <c r="AK66" s="164"/>
      <c r="AL66" s="164"/>
      <c r="AM66" s="165"/>
      <c r="AN66" s="165"/>
    </row>
    <row r="67" spans="1:44" s="502" customFormat="1">
      <c r="A67" s="770" t="s">
        <v>413</v>
      </c>
      <c r="B67" s="770"/>
      <c r="C67" s="770"/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770"/>
      <c r="P67" s="770"/>
      <c r="Q67" s="770"/>
      <c r="R67" s="770"/>
      <c r="S67" s="770"/>
      <c r="T67" s="770"/>
      <c r="U67" s="770"/>
      <c r="V67" s="770"/>
      <c r="W67" s="770"/>
      <c r="X67" s="770"/>
      <c r="Y67" s="770"/>
      <c r="Z67" s="770"/>
      <c r="AA67" s="770"/>
      <c r="AB67" s="770"/>
      <c r="AC67" s="770"/>
      <c r="AD67" s="770"/>
      <c r="AE67" s="770"/>
      <c r="AF67" s="770"/>
      <c r="AG67" s="770"/>
      <c r="AH67" s="770"/>
      <c r="AI67" s="770"/>
      <c r="AJ67" s="503"/>
      <c r="AK67" s="505"/>
      <c r="AL67" s="505"/>
    </row>
    <row r="68" spans="1:44" s="502" customFormat="1">
      <c r="N68" s="505"/>
      <c r="O68" s="505"/>
      <c r="S68" s="505"/>
      <c r="AJ68" s="503"/>
      <c r="AK68" s="505"/>
      <c r="AL68" s="505"/>
    </row>
    <row r="69" spans="1:44" s="502" customFormat="1">
      <c r="B69" s="502" t="s">
        <v>303</v>
      </c>
      <c r="G69" s="502" t="s">
        <v>283</v>
      </c>
      <c r="J69" s="502" t="s">
        <v>490</v>
      </c>
      <c r="N69" s="505"/>
      <c r="O69" s="505"/>
      <c r="S69" s="505"/>
      <c r="AJ69" s="750"/>
      <c r="AK69" s="750"/>
      <c r="AL69" s="505"/>
      <c r="AM69" s="752"/>
      <c r="AN69" s="752"/>
    </row>
    <row r="70" spans="1:44" s="502" customFormat="1">
      <c r="A70" s="502" t="s">
        <v>151</v>
      </c>
      <c r="B70" s="758">
        <f>B24</f>
        <v>146</v>
      </c>
      <c r="C70" s="758"/>
      <c r="D70" s="758"/>
      <c r="E70" s="502" t="s">
        <v>1</v>
      </c>
      <c r="F70" s="506" t="s">
        <v>114</v>
      </c>
      <c r="G70" s="750">
        <v>6</v>
      </c>
      <c r="H70" s="750"/>
      <c r="I70" s="503" t="s">
        <v>139</v>
      </c>
      <c r="J70" s="750">
        <v>3</v>
      </c>
      <c r="K70" s="750"/>
      <c r="L70" s="506" t="s">
        <v>114</v>
      </c>
      <c r="M70" s="753">
        <v>6</v>
      </c>
      <c r="N70" s="753"/>
      <c r="O70" s="341"/>
      <c r="P70" s="341"/>
      <c r="AE70" s="503"/>
      <c r="AF70" s="505"/>
      <c r="AG70" s="505"/>
      <c r="AH70" s="520"/>
      <c r="AJ70" s="505">
        <f>B71</f>
        <v>858</v>
      </c>
    </row>
    <row r="71" spans="1:44" s="502" customFormat="1">
      <c r="A71" s="502" t="s">
        <v>151</v>
      </c>
      <c r="B71" s="758">
        <f>(B70*G70)-(J70*M70)</f>
        <v>858</v>
      </c>
      <c r="C71" s="758"/>
      <c r="D71" s="758"/>
      <c r="E71" s="502" t="s">
        <v>0</v>
      </c>
      <c r="N71" s="505"/>
      <c r="O71" s="505"/>
      <c r="S71" s="505"/>
      <c r="AJ71" s="503"/>
      <c r="AK71" s="505"/>
      <c r="AL71" s="505"/>
      <c r="AN71" s="505"/>
    </row>
    <row r="72" spans="1:44" s="408" customFormat="1">
      <c r="N72" s="341"/>
      <c r="O72" s="341"/>
      <c r="S72" s="407"/>
      <c r="AJ72" s="404"/>
      <c r="AK72" s="407"/>
      <c r="AL72" s="407"/>
    </row>
    <row r="73" spans="1:44">
      <c r="A73" s="755" t="s">
        <v>324</v>
      </c>
      <c r="B73" s="756"/>
      <c r="C73" s="756"/>
      <c r="D73" s="756"/>
      <c r="E73" s="756"/>
      <c r="F73" s="756"/>
      <c r="G73" s="756"/>
      <c r="H73" s="756"/>
      <c r="I73" s="756"/>
      <c r="J73" s="756"/>
      <c r="K73" s="756"/>
      <c r="L73" s="756"/>
      <c r="M73" s="756"/>
      <c r="N73" s="756"/>
      <c r="O73" s="756"/>
      <c r="P73" s="756"/>
      <c r="Q73" s="756"/>
      <c r="R73" s="756"/>
      <c r="S73" s="756"/>
      <c r="T73" s="756"/>
      <c r="U73" s="756"/>
      <c r="V73" s="756"/>
      <c r="W73" s="756"/>
      <c r="X73" s="756"/>
      <c r="Y73" s="756"/>
      <c r="Z73" s="756"/>
      <c r="AA73" s="756"/>
      <c r="AB73" s="756"/>
      <c r="AC73" s="756"/>
      <c r="AD73" s="756"/>
      <c r="AE73" s="756"/>
      <c r="AF73" s="756"/>
      <c r="AG73" s="756"/>
      <c r="AH73" s="756"/>
      <c r="AI73" s="757"/>
      <c r="AJ73" s="415"/>
      <c r="AK73" s="141"/>
      <c r="AL73" s="141"/>
      <c r="AM73" s="416"/>
      <c r="AN73" s="416"/>
    </row>
    <row r="74" spans="1:44">
      <c r="AJ74" s="415"/>
      <c r="AK74" s="141"/>
      <c r="AL74" s="141"/>
      <c r="AM74" s="416"/>
      <c r="AN74" s="416"/>
      <c r="AR74" s="315"/>
    </row>
    <row r="75" spans="1:44">
      <c r="A75" s="763" t="s">
        <v>325</v>
      </c>
      <c r="B75" s="763"/>
      <c r="C75" s="763"/>
      <c r="D75" s="763"/>
      <c r="E75" s="763"/>
      <c r="F75" s="763"/>
      <c r="G75" s="763"/>
      <c r="H75" s="763"/>
      <c r="I75" s="763"/>
      <c r="J75" s="763"/>
      <c r="K75" s="763"/>
      <c r="L75" s="763"/>
      <c r="M75" s="763"/>
      <c r="N75" s="763"/>
      <c r="O75" s="763"/>
      <c r="P75" s="763"/>
      <c r="Q75" s="763"/>
      <c r="R75" s="763"/>
      <c r="S75" s="763"/>
      <c r="T75" s="763"/>
      <c r="U75" s="763"/>
      <c r="V75" s="763"/>
      <c r="W75" s="763"/>
      <c r="X75" s="763"/>
      <c r="Y75" s="763"/>
      <c r="Z75" s="763"/>
      <c r="AA75" s="763"/>
      <c r="AB75" s="763"/>
      <c r="AC75" s="763"/>
      <c r="AD75" s="763"/>
      <c r="AE75" s="763"/>
      <c r="AF75" s="763"/>
      <c r="AG75" s="763"/>
      <c r="AH75" s="763"/>
      <c r="AI75" s="763"/>
      <c r="AJ75" s="415"/>
      <c r="AK75" s="141"/>
      <c r="AL75" s="141"/>
      <c r="AM75" s="416"/>
      <c r="AN75" s="416"/>
    </row>
    <row r="76" spans="1:44">
      <c r="AJ76" s="415"/>
      <c r="AK76" s="141"/>
      <c r="AL76" s="141"/>
      <c r="AM76" s="416"/>
      <c r="AN76" s="416"/>
    </row>
    <row r="77" spans="1:44">
      <c r="A77" s="764" t="s">
        <v>293</v>
      </c>
      <c r="B77" s="764"/>
      <c r="C77" s="764"/>
      <c r="D77" s="764"/>
      <c r="E77" s="764"/>
      <c r="F77" s="764"/>
      <c r="G77" s="764"/>
      <c r="H77" s="764"/>
      <c r="I77" s="764"/>
      <c r="J77" s="764"/>
      <c r="K77" s="764"/>
      <c r="L77" s="764"/>
      <c r="M77" s="764"/>
      <c r="N77" s="764"/>
      <c r="O77" s="764"/>
      <c r="P77" s="764"/>
      <c r="Q77" s="764"/>
      <c r="R77" s="764"/>
      <c r="S77" s="764"/>
      <c r="T77" s="764"/>
      <c r="U77" s="764"/>
      <c r="V77" s="764"/>
      <c r="W77" s="764"/>
      <c r="X77" s="764"/>
      <c r="Y77" s="764"/>
      <c r="Z77" s="764"/>
      <c r="AA77" s="764"/>
      <c r="AB77" s="764"/>
      <c r="AC77" s="764"/>
      <c r="AD77" s="764"/>
      <c r="AE77" s="764"/>
      <c r="AF77" s="764"/>
      <c r="AG77" s="764"/>
      <c r="AH77" s="764"/>
      <c r="AI77" s="764"/>
      <c r="AJ77" s="415"/>
      <c r="AK77" s="141"/>
      <c r="AL77" s="141"/>
      <c r="AM77" s="416"/>
      <c r="AN77" s="416"/>
    </row>
    <row r="78" spans="1:44">
      <c r="AJ78" s="415"/>
      <c r="AK78" s="141"/>
      <c r="AL78" s="141"/>
      <c r="AM78" s="416"/>
      <c r="AN78" s="416"/>
    </row>
    <row r="79" spans="1:44">
      <c r="B79" s="409" t="s">
        <v>303</v>
      </c>
      <c r="F79" s="409" t="s">
        <v>304</v>
      </c>
      <c r="K79" s="409" t="s">
        <v>305</v>
      </c>
      <c r="N79" s="409"/>
      <c r="AJ79" s="415"/>
      <c r="AK79" s="141"/>
      <c r="AL79" s="141"/>
      <c r="AM79" s="416"/>
      <c r="AN79" s="416"/>
    </row>
    <row r="80" spans="1:44" s="411" customFormat="1">
      <c r="A80" s="411" t="s">
        <v>113</v>
      </c>
      <c r="B80" s="411" t="s">
        <v>126</v>
      </c>
      <c r="C80" s="762">
        <f>B70</f>
        <v>146</v>
      </c>
      <c r="D80" s="762"/>
      <c r="E80" s="411" t="s">
        <v>114</v>
      </c>
      <c r="F80" s="762">
        <v>2</v>
      </c>
      <c r="G80" s="765"/>
      <c r="H80" s="411" t="s">
        <v>128</v>
      </c>
      <c r="I80" s="410" t="s">
        <v>114</v>
      </c>
      <c r="J80" s="411" t="s">
        <v>126</v>
      </c>
      <c r="K80" s="765">
        <v>0.15</v>
      </c>
      <c r="L80" s="765"/>
      <c r="M80" s="410" t="s">
        <v>127</v>
      </c>
      <c r="N80" s="762">
        <v>0.1</v>
      </c>
      <c r="O80" s="762"/>
      <c r="P80" s="411" t="s">
        <v>128</v>
      </c>
      <c r="Z80" s="415"/>
      <c r="AA80" s="415"/>
      <c r="AB80" s="415"/>
      <c r="AC80" s="352"/>
      <c r="AD80" s="352"/>
    </row>
    <row r="81" spans="1:40">
      <c r="A81" s="409" t="s">
        <v>113</v>
      </c>
      <c r="B81" s="766">
        <f>(C80*F80)*(K80+N80)</f>
        <v>73</v>
      </c>
      <c r="C81" s="766"/>
      <c r="D81" s="766"/>
      <c r="E81" s="409" t="s">
        <v>0</v>
      </c>
      <c r="AJ81" s="415">
        <f>B81</f>
        <v>73</v>
      </c>
      <c r="AK81" s="141"/>
      <c r="AL81" s="141"/>
      <c r="AM81" s="416"/>
      <c r="AN81" s="416"/>
    </row>
    <row r="82" spans="1:40">
      <c r="K82" s="762"/>
      <c r="L82" s="762"/>
      <c r="AJ82" s="415"/>
      <c r="AK82" s="141"/>
      <c r="AL82" s="141"/>
      <c r="AM82" s="416"/>
      <c r="AN82" s="416"/>
    </row>
    <row r="83" spans="1:40">
      <c r="AJ83" s="415"/>
      <c r="AK83" s="141"/>
      <c r="AL83" s="141"/>
      <c r="AM83" s="416"/>
      <c r="AN83" s="416"/>
    </row>
    <row r="84" spans="1:40" s="414" customFormat="1" hidden="1">
      <c r="A84" s="773" t="s">
        <v>286</v>
      </c>
      <c r="B84" s="773"/>
      <c r="C84" s="773"/>
      <c r="D84" s="773"/>
      <c r="E84" s="773"/>
      <c r="F84" s="773"/>
      <c r="G84" s="773"/>
      <c r="H84" s="773"/>
      <c r="I84" s="773"/>
      <c r="J84" s="773"/>
      <c r="K84" s="773"/>
      <c r="L84" s="773"/>
      <c r="M84" s="773"/>
      <c r="N84" s="773"/>
      <c r="O84" s="773"/>
      <c r="P84" s="773"/>
      <c r="Q84" s="773"/>
      <c r="R84" s="773"/>
      <c r="S84" s="773"/>
      <c r="T84" s="773"/>
      <c r="U84" s="773"/>
      <c r="V84" s="773"/>
      <c r="W84" s="773"/>
      <c r="X84" s="773"/>
      <c r="Y84" s="773"/>
      <c r="Z84" s="773"/>
      <c r="AA84" s="773"/>
      <c r="AB84" s="773"/>
      <c r="AC84" s="773"/>
      <c r="AD84" s="773"/>
      <c r="AE84" s="773"/>
      <c r="AF84" s="773"/>
      <c r="AG84" s="773"/>
      <c r="AH84" s="773"/>
      <c r="AI84" s="773"/>
      <c r="AJ84" s="152"/>
      <c r="AK84" s="153"/>
      <c r="AL84" s="153"/>
      <c r="AM84" s="154"/>
      <c r="AN84" s="154"/>
    </row>
    <row r="85" spans="1:40" hidden="1">
      <c r="AM85" s="416"/>
      <c r="AN85" s="416"/>
    </row>
    <row r="86" spans="1:40" hidden="1">
      <c r="A86" s="764" t="s">
        <v>158</v>
      </c>
      <c r="B86" s="764"/>
      <c r="C86" s="764"/>
      <c r="D86" s="764"/>
      <c r="E86" s="764"/>
      <c r="F86" s="764"/>
      <c r="G86" s="764"/>
      <c r="H86" s="764"/>
      <c r="I86" s="764"/>
      <c r="J86" s="764"/>
      <c r="K86" s="764"/>
      <c r="L86" s="764"/>
      <c r="M86" s="764"/>
      <c r="N86" s="764"/>
      <c r="O86" s="764"/>
      <c r="P86" s="764"/>
      <c r="Q86" s="764"/>
      <c r="R86" s="764"/>
      <c r="S86" s="764"/>
      <c r="T86" s="764"/>
      <c r="U86" s="764"/>
      <c r="V86" s="764"/>
      <c r="W86" s="764"/>
      <c r="X86" s="764"/>
      <c r="Y86" s="764"/>
      <c r="Z86" s="764"/>
      <c r="AA86" s="764"/>
      <c r="AB86" s="764"/>
      <c r="AC86" s="764"/>
      <c r="AD86" s="764"/>
      <c r="AE86" s="764"/>
      <c r="AF86" s="764"/>
      <c r="AG86" s="764"/>
      <c r="AH86" s="764"/>
      <c r="AI86" s="764"/>
      <c r="AM86" s="416"/>
      <c r="AN86" s="416"/>
    </row>
    <row r="87" spans="1:40" hidden="1">
      <c r="A87" s="764" t="s">
        <v>159</v>
      </c>
      <c r="B87" s="764"/>
      <c r="C87" s="764"/>
      <c r="D87" s="764"/>
      <c r="E87" s="764"/>
      <c r="F87" s="764"/>
      <c r="G87" s="764"/>
      <c r="H87" s="764"/>
      <c r="I87" s="764"/>
      <c r="J87" s="764"/>
      <c r="K87" s="764"/>
      <c r="L87" s="764"/>
      <c r="M87" s="764"/>
      <c r="N87" s="764"/>
      <c r="O87" s="764"/>
      <c r="P87" s="764"/>
      <c r="Q87" s="764"/>
      <c r="R87" s="764"/>
      <c r="S87" s="764"/>
      <c r="T87" s="764"/>
      <c r="U87" s="764"/>
      <c r="V87" s="764"/>
      <c r="W87" s="764"/>
      <c r="X87" s="764"/>
      <c r="Y87" s="764"/>
      <c r="Z87" s="764"/>
      <c r="AA87" s="764"/>
      <c r="AB87" s="764"/>
      <c r="AC87" s="764"/>
      <c r="AD87" s="764"/>
      <c r="AE87" s="764"/>
      <c r="AF87" s="764"/>
      <c r="AG87" s="764"/>
      <c r="AH87" s="764"/>
      <c r="AI87" s="764"/>
      <c r="AM87" s="416"/>
      <c r="AN87" s="416"/>
    </row>
    <row r="88" spans="1:40" hidden="1">
      <c r="AJ88" s="762" t="s">
        <v>288</v>
      </c>
      <c r="AK88" s="762"/>
      <c r="AL88" s="412" t="s">
        <v>161</v>
      </c>
      <c r="AM88" s="416"/>
      <c r="AN88" s="416"/>
    </row>
    <row r="89" spans="1:40" hidden="1">
      <c r="B89" s="409" t="s">
        <v>289</v>
      </c>
      <c r="AK89" s="410"/>
      <c r="AM89" s="416"/>
      <c r="AN89" s="416"/>
    </row>
    <row r="90" spans="1:40" hidden="1">
      <c r="A90" s="409" t="s">
        <v>113</v>
      </c>
      <c r="B90" s="772">
        <f>AJ91</f>
        <v>2</v>
      </c>
      <c r="C90" s="772"/>
      <c r="D90" s="409" t="s">
        <v>2</v>
      </c>
      <c r="F90" s="409" t="s">
        <v>114</v>
      </c>
      <c r="G90" s="762">
        <f>AL91</f>
        <v>0.3</v>
      </c>
      <c r="H90" s="762"/>
      <c r="I90" s="409" t="s">
        <v>162</v>
      </c>
      <c r="AK90" s="410"/>
      <c r="AM90" s="416"/>
      <c r="AN90" s="416"/>
    </row>
    <row r="91" spans="1:40" hidden="1">
      <c r="A91" s="409" t="s">
        <v>163</v>
      </c>
      <c r="B91" s="766">
        <f>B90*G90</f>
        <v>0.6</v>
      </c>
      <c r="C91" s="766"/>
      <c r="D91" s="764" t="s">
        <v>0</v>
      </c>
      <c r="E91" s="764"/>
      <c r="AJ91" s="410">
        <v>2</v>
      </c>
      <c r="AL91" s="412">
        <f>2*0.25^2*(1+SQRT(2))</f>
        <v>0.3</v>
      </c>
      <c r="AM91" s="416"/>
      <c r="AN91" s="416"/>
    </row>
    <row r="92" spans="1:40" hidden="1"/>
    <row r="93" spans="1:40" hidden="1">
      <c r="B93" s="409" t="s">
        <v>290</v>
      </c>
      <c r="AK93" s="410"/>
      <c r="AM93" s="416"/>
      <c r="AN93" s="416"/>
    </row>
    <row r="94" spans="1:40" hidden="1">
      <c r="A94" s="409" t="s">
        <v>113</v>
      </c>
      <c r="B94" s="772">
        <f>AJ95</f>
        <v>5</v>
      </c>
      <c r="C94" s="772"/>
      <c r="D94" s="409" t="s">
        <v>2</v>
      </c>
      <c r="F94" s="409" t="s">
        <v>114</v>
      </c>
      <c r="G94" s="762">
        <f>AL95</f>
        <v>0.2</v>
      </c>
      <c r="H94" s="762"/>
      <c r="I94" s="409" t="s">
        <v>162</v>
      </c>
      <c r="AJ94" s="762" t="s">
        <v>291</v>
      </c>
      <c r="AK94" s="762"/>
      <c r="AM94" s="416"/>
      <c r="AN94" s="416"/>
    </row>
    <row r="95" spans="1:40" hidden="1">
      <c r="A95" s="409" t="s">
        <v>163</v>
      </c>
      <c r="B95" s="766">
        <f>B94*G94</f>
        <v>1</v>
      </c>
      <c r="C95" s="766"/>
      <c r="D95" s="764" t="s">
        <v>0</v>
      </c>
      <c r="E95" s="764"/>
      <c r="AJ95" s="410">
        <v>5</v>
      </c>
      <c r="AL95" s="412">
        <f>PI()*0.25^2</f>
        <v>0.2</v>
      </c>
      <c r="AM95" s="416"/>
      <c r="AN95" s="416"/>
    </row>
    <row r="96" spans="1:40" hidden="1"/>
    <row r="97" spans="1:35" hidden="1">
      <c r="A97" s="409" t="s">
        <v>292</v>
      </c>
      <c r="C97" s="762">
        <f>B91+B95</f>
        <v>1.6</v>
      </c>
      <c r="D97" s="765"/>
      <c r="E97" s="409" t="s">
        <v>0</v>
      </c>
    </row>
    <row r="98" spans="1:35" hidden="1"/>
    <row r="99" spans="1:35" hidden="1">
      <c r="A99" s="763" t="s">
        <v>287</v>
      </c>
      <c r="B99" s="763"/>
      <c r="C99" s="763"/>
      <c r="D99" s="763"/>
      <c r="E99" s="763"/>
      <c r="F99" s="763"/>
      <c r="G99" s="763"/>
      <c r="H99" s="763"/>
      <c r="I99" s="763"/>
      <c r="J99" s="763"/>
      <c r="K99" s="763"/>
      <c r="L99" s="763"/>
      <c r="M99" s="763"/>
      <c r="N99" s="763"/>
      <c r="O99" s="763"/>
      <c r="P99" s="763"/>
      <c r="Q99" s="763"/>
      <c r="R99" s="763"/>
      <c r="S99" s="763"/>
      <c r="T99" s="763"/>
      <c r="U99" s="763"/>
      <c r="V99" s="763"/>
      <c r="W99" s="763"/>
      <c r="X99" s="763"/>
      <c r="Y99" s="763"/>
      <c r="Z99" s="763"/>
      <c r="AA99" s="763"/>
      <c r="AB99" s="763"/>
      <c r="AC99" s="763"/>
      <c r="AD99" s="763"/>
      <c r="AE99" s="763"/>
      <c r="AF99" s="763"/>
      <c r="AG99" s="763"/>
      <c r="AH99" s="763"/>
      <c r="AI99" s="763"/>
    </row>
    <row r="100" spans="1:35" hidden="1"/>
    <row r="101" spans="1:35" hidden="1">
      <c r="A101" s="764" t="s">
        <v>284</v>
      </c>
      <c r="B101" s="764"/>
      <c r="C101" s="764"/>
      <c r="D101" s="764"/>
      <c r="E101" s="764"/>
      <c r="F101" s="764"/>
      <c r="G101" s="764"/>
      <c r="H101" s="764"/>
      <c r="I101" s="764"/>
      <c r="J101" s="764"/>
      <c r="K101" s="764"/>
      <c r="L101" s="764"/>
      <c r="M101" s="764"/>
      <c r="N101" s="764"/>
      <c r="O101" s="764"/>
      <c r="P101" s="764"/>
      <c r="Q101" s="764"/>
      <c r="R101" s="764"/>
      <c r="S101" s="764"/>
      <c r="T101" s="764"/>
      <c r="U101" s="764"/>
      <c r="V101" s="764"/>
      <c r="W101" s="764"/>
      <c r="X101" s="764"/>
      <c r="Y101" s="764"/>
      <c r="Z101" s="764"/>
      <c r="AA101" s="764"/>
      <c r="AB101" s="764"/>
      <c r="AC101" s="764"/>
      <c r="AD101" s="764"/>
      <c r="AE101" s="764"/>
      <c r="AF101" s="764"/>
      <c r="AG101" s="764"/>
      <c r="AH101" s="764"/>
      <c r="AI101" s="764"/>
    </row>
    <row r="102" spans="1:35" hidden="1"/>
    <row r="103" spans="1:35" hidden="1">
      <c r="A103" s="409" t="s">
        <v>152</v>
      </c>
      <c r="B103" s="766">
        <f>B65</f>
        <v>292</v>
      </c>
      <c r="C103" s="764"/>
      <c r="D103" s="764"/>
      <c r="E103" s="409" t="s">
        <v>0</v>
      </c>
    </row>
  </sheetData>
  <mergeCells count="80">
    <mergeCell ref="A52:AI52"/>
    <mergeCell ref="A54:AI54"/>
    <mergeCell ref="B56:D56"/>
    <mergeCell ref="I56:J56"/>
    <mergeCell ref="F56:G56"/>
    <mergeCell ref="A46:AI46"/>
    <mergeCell ref="A48:AI48"/>
    <mergeCell ref="B50:D50"/>
    <mergeCell ref="G50:H50"/>
    <mergeCell ref="K50:L50"/>
    <mergeCell ref="B38:D38"/>
    <mergeCell ref="A40:AI40"/>
    <mergeCell ref="A42:AI42"/>
    <mergeCell ref="B44:C44"/>
    <mergeCell ref="F44:G44"/>
    <mergeCell ref="J44:K44"/>
    <mergeCell ref="M44:N44"/>
    <mergeCell ref="A31:AI31"/>
    <mergeCell ref="A33:AI33"/>
    <mergeCell ref="A35:AI35"/>
    <mergeCell ref="B37:C37"/>
    <mergeCell ref="F37:G37"/>
    <mergeCell ref="J37:K37"/>
    <mergeCell ref="M37:N37"/>
    <mergeCell ref="B29:C29"/>
    <mergeCell ref="A27:AI27"/>
    <mergeCell ref="B25:D25"/>
    <mergeCell ref="A4:AI4"/>
    <mergeCell ref="B5:K5"/>
    <mergeCell ref="A6:AI6"/>
    <mergeCell ref="A14:AI14"/>
    <mergeCell ref="A18:AI18"/>
    <mergeCell ref="A20:AI20"/>
    <mergeCell ref="B24:C24"/>
    <mergeCell ref="F24:G24"/>
    <mergeCell ref="J24:K24"/>
    <mergeCell ref="M24:N24"/>
    <mergeCell ref="A22:AI22"/>
    <mergeCell ref="A58:AI58"/>
    <mergeCell ref="A60:AI60"/>
    <mergeCell ref="A62:AI62"/>
    <mergeCell ref="B64:C64"/>
    <mergeCell ref="F64:G64"/>
    <mergeCell ref="J64:K64"/>
    <mergeCell ref="M64:N64"/>
    <mergeCell ref="B65:D65"/>
    <mergeCell ref="A67:AI67"/>
    <mergeCell ref="AJ69:AK69"/>
    <mergeCell ref="AM69:AN69"/>
    <mergeCell ref="B70:D70"/>
    <mergeCell ref="G70:H70"/>
    <mergeCell ref="J70:K70"/>
    <mergeCell ref="M70:N70"/>
    <mergeCell ref="B71:D71"/>
    <mergeCell ref="AJ88:AK88"/>
    <mergeCell ref="A73:AI73"/>
    <mergeCell ref="A75:AI75"/>
    <mergeCell ref="A77:AI77"/>
    <mergeCell ref="C80:D80"/>
    <mergeCell ref="F80:G80"/>
    <mergeCell ref="K80:L80"/>
    <mergeCell ref="N80:O80"/>
    <mergeCell ref="B81:D81"/>
    <mergeCell ref="K82:L82"/>
    <mergeCell ref="A84:AI84"/>
    <mergeCell ref="A86:AI86"/>
    <mergeCell ref="A87:AI87"/>
    <mergeCell ref="B90:C90"/>
    <mergeCell ref="G90:H90"/>
    <mergeCell ref="B91:C91"/>
    <mergeCell ref="D91:E91"/>
    <mergeCell ref="B94:C94"/>
    <mergeCell ref="G94:H94"/>
    <mergeCell ref="B103:D103"/>
    <mergeCell ref="AJ94:AK94"/>
    <mergeCell ref="B95:C95"/>
    <mergeCell ref="D95:E95"/>
    <mergeCell ref="C97:D97"/>
    <mergeCell ref="A99:AI99"/>
    <mergeCell ref="A101:AI101"/>
  </mergeCells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13"/>
  <dimension ref="A1:AS309"/>
  <sheetViews>
    <sheetView view="pageBreakPreview" topLeftCell="A157" zoomScale="85" zoomScaleSheetLayoutView="85" workbookViewId="0">
      <selection activeCell="E117" sqref="E117:F117"/>
    </sheetView>
  </sheetViews>
  <sheetFormatPr defaultColWidth="9.140625" defaultRowHeight="15"/>
  <cols>
    <col min="1" max="1" width="3.7109375" style="333" customWidth="1"/>
    <col min="2" max="2" width="4.42578125" style="333" customWidth="1"/>
    <col min="3" max="3" width="5" style="333" customWidth="1"/>
    <col min="4" max="4" width="3.7109375" style="333" customWidth="1"/>
    <col min="5" max="5" width="4.5703125" style="333" customWidth="1"/>
    <col min="6" max="6" width="3.7109375" style="333" customWidth="1"/>
    <col min="7" max="7" width="5.5703125" style="333" customWidth="1"/>
    <col min="8" max="8" width="3.7109375" style="333" customWidth="1"/>
    <col min="9" max="9" width="5.42578125" style="333" customWidth="1"/>
    <col min="10" max="10" width="3.7109375" style="333" customWidth="1"/>
    <col min="11" max="11" width="5" style="333" customWidth="1"/>
    <col min="12" max="13" width="3.7109375" style="333" customWidth="1"/>
    <col min="14" max="14" width="3.7109375" style="332" customWidth="1"/>
    <col min="15" max="15" width="4" style="332" customWidth="1"/>
    <col min="16" max="18" width="3.7109375" style="333" customWidth="1"/>
    <col min="19" max="19" width="4.7109375" style="332" customWidth="1"/>
    <col min="20" max="34" width="3.7109375" style="333" customWidth="1"/>
    <col min="35" max="35" width="6.42578125" style="333" customWidth="1"/>
    <col min="36" max="36" width="12.28515625" style="334" customWidth="1"/>
    <col min="37" max="38" width="9.140625" style="332"/>
    <col min="39" max="16384" width="9.140625" style="333"/>
  </cols>
  <sheetData>
    <row r="1" spans="1:38" s="369" customFormat="1" ht="24" customHeight="1">
      <c r="A1" s="373"/>
      <c r="B1" s="373"/>
      <c r="C1" s="373"/>
      <c r="D1" s="373"/>
      <c r="E1" s="373"/>
      <c r="F1" s="373"/>
      <c r="G1" s="373"/>
      <c r="H1" s="373"/>
      <c r="I1" s="373"/>
      <c r="J1" s="373"/>
      <c r="K1" s="373"/>
      <c r="N1" s="370"/>
      <c r="O1" s="370"/>
      <c r="S1" s="370"/>
      <c r="AJ1" s="368"/>
      <c r="AK1" s="370"/>
      <c r="AL1" s="370"/>
    </row>
    <row r="2" spans="1:38" s="369" customFormat="1" ht="21.75" customHeight="1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N2" s="370"/>
      <c r="O2" s="370"/>
      <c r="S2" s="370"/>
      <c r="AJ2" s="368"/>
      <c r="AK2" s="370"/>
      <c r="AL2" s="370"/>
    </row>
    <row r="3" spans="1:38" s="369" customFormat="1" ht="29.25" customHeight="1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N3" s="370"/>
      <c r="O3" s="370"/>
      <c r="S3" s="370"/>
      <c r="AJ3" s="368"/>
      <c r="AK3" s="370"/>
      <c r="AL3" s="370"/>
    </row>
    <row r="4" spans="1:38" s="369" customFormat="1" ht="18" customHeight="1">
      <c r="A4" s="659" t="s">
        <v>316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  <c r="AJ4" s="368"/>
      <c r="AK4" s="370"/>
      <c r="AL4" s="370"/>
    </row>
    <row r="5" spans="1:38" s="369" customFormat="1" ht="18" customHeight="1">
      <c r="A5" s="98"/>
      <c r="B5" s="658"/>
      <c r="C5" s="658"/>
      <c r="D5" s="658"/>
      <c r="E5" s="658"/>
      <c r="F5" s="658"/>
      <c r="G5" s="658"/>
      <c r="H5" s="658"/>
      <c r="I5" s="658"/>
      <c r="J5" s="658"/>
      <c r="K5" s="658"/>
      <c r="N5" s="370"/>
      <c r="O5" s="370"/>
      <c r="S5" s="370"/>
      <c r="AJ5" s="368"/>
      <c r="AK5" s="370"/>
      <c r="AL5" s="370"/>
    </row>
    <row r="6" spans="1:38" s="369" customFormat="1" ht="18" customHeight="1">
      <c r="A6" s="659" t="s">
        <v>336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59"/>
      <c r="S6" s="659"/>
      <c r="T6" s="659"/>
      <c r="U6" s="659"/>
      <c r="V6" s="659"/>
      <c r="W6" s="659"/>
      <c r="X6" s="659"/>
      <c r="Y6" s="659"/>
      <c r="Z6" s="659"/>
      <c r="AA6" s="659"/>
      <c r="AB6" s="659"/>
      <c r="AC6" s="659"/>
      <c r="AD6" s="659"/>
      <c r="AE6" s="659"/>
      <c r="AF6" s="659"/>
      <c r="AG6" s="659"/>
      <c r="AH6" s="659"/>
      <c r="AI6" s="659"/>
      <c r="AJ6" s="368"/>
      <c r="AK6" s="370"/>
      <c r="AL6" s="370"/>
    </row>
    <row r="7" spans="1:38" s="369" customFormat="1" ht="18" customHeight="1">
      <c r="A7" s="109"/>
      <c r="B7" s="371"/>
      <c r="C7" s="371"/>
      <c r="D7" s="371"/>
      <c r="E7" s="371"/>
      <c r="F7" s="371"/>
      <c r="G7" s="371"/>
      <c r="H7" s="371"/>
      <c r="I7" s="371"/>
      <c r="J7" s="371"/>
      <c r="K7" s="371"/>
      <c r="N7" s="370"/>
      <c r="O7" s="370"/>
      <c r="S7" s="370"/>
      <c r="AJ7" s="368"/>
      <c r="AK7" s="370"/>
      <c r="AL7" s="370"/>
    </row>
    <row r="8" spans="1:38" s="369" customFormat="1" ht="18" customHeight="1">
      <c r="A8" s="374" t="s">
        <v>335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N8" s="370"/>
      <c r="O8" s="370"/>
      <c r="S8" s="370"/>
      <c r="AJ8" s="368"/>
      <c r="AK8" s="370"/>
      <c r="AL8" s="370"/>
    </row>
    <row r="9" spans="1:38" s="369" customFormat="1" ht="18" customHeight="1">
      <c r="A9" s="374" t="s">
        <v>337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  <c r="N9" s="370"/>
      <c r="O9" s="370"/>
      <c r="S9" s="370"/>
      <c r="AJ9" s="368"/>
      <c r="AK9" s="370"/>
      <c r="AL9" s="370"/>
    </row>
    <row r="10" spans="1:38" s="513" customFormat="1" ht="18" customHeight="1">
      <c r="A10" s="374" t="s">
        <v>598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N10" s="512"/>
      <c r="O10" s="512"/>
      <c r="S10" s="512"/>
      <c r="AJ10" s="509"/>
      <c r="AK10" s="512"/>
      <c r="AL10" s="512"/>
    </row>
    <row r="11" spans="1:38" s="369" customFormat="1" ht="18" customHeight="1">
      <c r="A11" s="398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N11" s="370"/>
      <c r="O11" s="370"/>
      <c r="S11" s="370"/>
      <c r="AJ11" s="368"/>
      <c r="AK11" s="370"/>
      <c r="AL11" s="370"/>
    </row>
    <row r="12" spans="1:38" s="369" customFormat="1" ht="18" customHeight="1">
      <c r="A12" s="396" t="s">
        <v>333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N12" s="370"/>
      <c r="O12" s="370"/>
      <c r="S12" s="370"/>
      <c r="AJ12" s="368"/>
      <c r="AK12" s="370"/>
      <c r="AL12" s="370"/>
    </row>
    <row r="13" spans="1:38" ht="18" customHeight="1"/>
    <row r="14" spans="1:38" ht="30" customHeight="1">
      <c r="A14" s="759" t="s">
        <v>570</v>
      </c>
      <c r="B14" s="760"/>
      <c r="C14" s="760"/>
      <c r="D14" s="760"/>
      <c r="E14" s="760"/>
      <c r="F14" s="760"/>
      <c r="G14" s="760"/>
      <c r="H14" s="760"/>
      <c r="I14" s="760"/>
      <c r="J14" s="760"/>
      <c r="K14" s="760"/>
      <c r="L14" s="760"/>
      <c r="M14" s="760"/>
      <c r="N14" s="760"/>
      <c r="O14" s="760"/>
      <c r="P14" s="760"/>
      <c r="Q14" s="760"/>
      <c r="R14" s="760"/>
      <c r="S14" s="760"/>
      <c r="T14" s="760"/>
      <c r="U14" s="760"/>
      <c r="V14" s="760"/>
      <c r="W14" s="760"/>
      <c r="X14" s="760"/>
      <c r="Y14" s="760"/>
      <c r="Z14" s="760"/>
      <c r="AA14" s="760"/>
      <c r="AB14" s="760"/>
      <c r="AC14" s="760"/>
      <c r="AD14" s="760"/>
      <c r="AE14" s="760"/>
      <c r="AF14" s="760"/>
      <c r="AG14" s="760"/>
      <c r="AH14" s="760"/>
      <c r="AI14" s="761"/>
    </row>
    <row r="18" spans="1:39">
      <c r="A18" s="755" t="s">
        <v>625</v>
      </c>
      <c r="B18" s="756"/>
      <c r="C18" s="756"/>
      <c r="D18" s="756"/>
      <c r="E18" s="756"/>
      <c r="F18" s="756"/>
      <c r="G18" s="756"/>
      <c r="H18" s="756"/>
      <c r="I18" s="756"/>
      <c r="J18" s="756"/>
      <c r="K18" s="756"/>
      <c r="L18" s="756"/>
      <c r="M18" s="756"/>
      <c r="N18" s="756"/>
      <c r="O18" s="756"/>
      <c r="P18" s="756"/>
      <c r="Q18" s="756"/>
      <c r="R18" s="756"/>
      <c r="S18" s="756"/>
      <c r="T18" s="756"/>
      <c r="U18" s="756"/>
      <c r="V18" s="756"/>
      <c r="W18" s="756"/>
      <c r="X18" s="756"/>
      <c r="Y18" s="756"/>
      <c r="Z18" s="756"/>
      <c r="AA18" s="756"/>
      <c r="AB18" s="756"/>
      <c r="AC18" s="756"/>
      <c r="AD18" s="756"/>
      <c r="AE18" s="756"/>
      <c r="AF18" s="756"/>
      <c r="AG18" s="756"/>
      <c r="AH18" s="756"/>
      <c r="AI18" s="757"/>
    </row>
    <row r="19" spans="1:39" s="346" customFormat="1">
      <c r="N19" s="347"/>
      <c r="O19" s="347"/>
      <c r="S19" s="347"/>
      <c r="AJ19" s="345"/>
      <c r="AK19" s="347"/>
      <c r="AL19" s="347"/>
    </row>
    <row r="20" spans="1:39" s="346" customFormat="1">
      <c r="A20" s="751" t="s">
        <v>626</v>
      </c>
      <c r="B20" s="751"/>
      <c r="C20" s="751"/>
      <c r="D20" s="751"/>
      <c r="E20" s="751"/>
      <c r="F20" s="751"/>
      <c r="G20" s="751"/>
      <c r="H20" s="751"/>
      <c r="I20" s="751"/>
      <c r="J20" s="751"/>
      <c r="K20" s="751"/>
      <c r="L20" s="751"/>
      <c r="M20" s="751"/>
      <c r="N20" s="751"/>
      <c r="O20" s="751"/>
      <c r="P20" s="751"/>
      <c r="Q20" s="751"/>
      <c r="R20" s="751"/>
      <c r="S20" s="751"/>
      <c r="T20" s="751"/>
      <c r="U20" s="751"/>
      <c r="V20" s="751"/>
      <c r="W20" s="751"/>
      <c r="X20" s="751"/>
      <c r="Y20" s="751"/>
      <c r="Z20" s="751"/>
      <c r="AA20" s="751"/>
      <c r="AB20" s="751"/>
      <c r="AC20" s="751"/>
      <c r="AD20" s="751"/>
      <c r="AE20" s="751"/>
      <c r="AF20" s="751"/>
      <c r="AG20" s="751"/>
      <c r="AH20" s="751"/>
      <c r="AI20" s="751"/>
      <c r="AJ20" s="345"/>
      <c r="AK20" s="347"/>
      <c r="AL20" s="347"/>
    </row>
    <row r="21" spans="1:39" s="346" customFormat="1">
      <c r="A21" s="348"/>
      <c r="B21" s="348"/>
      <c r="C21" s="348"/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5"/>
      <c r="AK21" s="347"/>
      <c r="AL21" s="347"/>
    </row>
    <row r="22" spans="1:39" s="347" customFormat="1">
      <c r="A22" s="349" t="s">
        <v>315</v>
      </c>
      <c r="B22" s="361" t="s">
        <v>115</v>
      </c>
      <c r="C22" s="750">
        <v>10</v>
      </c>
      <c r="D22" s="750"/>
      <c r="E22" s="345" t="s">
        <v>0</v>
      </c>
      <c r="F22" s="758"/>
      <c r="G22" s="758"/>
      <c r="I22" s="345"/>
      <c r="J22" s="758"/>
      <c r="K22" s="758"/>
      <c r="N22" s="345"/>
      <c r="O22" s="345"/>
      <c r="AJ22" s="345">
        <f>C22</f>
        <v>10</v>
      </c>
      <c r="AK22" s="345">
        <v>0</v>
      </c>
      <c r="AM22" s="347">
        <f>J22</f>
        <v>0</v>
      </c>
    </row>
    <row r="23" spans="1:39" s="407" customFormat="1">
      <c r="A23" s="419"/>
      <c r="B23" s="404"/>
      <c r="C23" s="404"/>
      <c r="D23" s="404"/>
      <c r="E23" s="404"/>
      <c r="I23" s="404"/>
      <c r="N23" s="404"/>
      <c r="O23" s="404"/>
      <c r="AJ23" s="404"/>
      <c r="AK23" s="404"/>
    </row>
    <row r="24" spans="1:39" s="407" customFormat="1">
      <c r="A24" s="751" t="s">
        <v>382</v>
      </c>
      <c r="B24" s="751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1"/>
      <c r="T24" s="751"/>
      <c r="U24" s="751"/>
      <c r="V24" s="751"/>
      <c r="W24" s="751"/>
      <c r="X24" s="751"/>
      <c r="Y24" s="751"/>
      <c r="Z24" s="751"/>
      <c r="AA24" s="751"/>
      <c r="AB24" s="751"/>
      <c r="AC24" s="751"/>
      <c r="AD24" s="751"/>
      <c r="AE24" s="751"/>
      <c r="AF24" s="751"/>
      <c r="AG24" s="751"/>
      <c r="AH24" s="751"/>
      <c r="AI24" s="751"/>
      <c r="AJ24" s="404"/>
      <c r="AK24" s="404"/>
    </row>
    <row r="25" spans="1:39" s="407" customFormat="1">
      <c r="A25" s="405"/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  <c r="AI25" s="405"/>
      <c r="AJ25" s="404"/>
      <c r="AK25" s="404"/>
    </row>
    <row r="26" spans="1:39" s="407" customFormat="1">
      <c r="A26" s="443" t="s">
        <v>152</v>
      </c>
      <c r="B26" s="750">
        <v>70</v>
      </c>
      <c r="C26" s="750"/>
      <c r="D26" s="447" t="s">
        <v>114</v>
      </c>
      <c r="E26" s="753">
        <v>7</v>
      </c>
      <c r="F26" s="753"/>
      <c r="G26" s="406" t="s">
        <v>115</v>
      </c>
      <c r="H26" s="750">
        <f>B26*E26</f>
        <v>490</v>
      </c>
      <c r="I26" s="750"/>
      <c r="J26" s="341" t="s">
        <v>0</v>
      </c>
      <c r="K26" s="441"/>
      <c r="M26" s="341"/>
      <c r="N26" s="341"/>
      <c r="O26" s="443" t="s">
        <v>446</v>
      </c>
      <c r="P26" s="441"/>
      <c r="Q26" s="443"/>
      <c r="R26" s="441"/>
      <c r="S26" s="441"/>
      <c r="AG26" s="404"/>
      <c r="AH26" s="404"/>
    </row>
    <row r="27" spans="1:39" s="407" customFormat="1">
      <c r="A27" s="443" t="s">
        <v>152</v>
      </c>
      <c r="B27" s="750">
        <v>120</v>
      </c>
      <c r="C27" s="750"/>
      <c r="D27" s="447" t="s">
        <v>114</v>
      </c>
      <c r="E27" s="753">
        <v>3.6</v>
      </c>
      <c r="F27" s="753"/>
      <c r="G27" s="450" t="s">
        <v>115</v>
      </c>
      <c r="H27" s="750">
        <f>B27*E27</f>
        <v>432</v>
      </c>
      <c r="I27" s="750"/>
      <c r="J27" s="341" t="s">
        <v>0</v>
      </c>
      <c r="K27" s="750"/>
      <c r="L27" s="750"/>
      <c r="M27" s="341"/>
      <c r="N27" s="441"/>
      <c r="O27" s="443" t="s">
        <v>447</v>
      </c>
      <c r="P27" s="443"/>
      <c r="Q27" s="443"/>
      <c r="R27" s="443"/>
      <c r="S27" s="441"/>
      <c r="T27" s="443"/>
      <c r="U27" s="441"/>
      <c r="V27" s="441"/>
      <c r="AJ27" s="404"/>
      <c r="AK27" s="404"/>
    </row>
    <row r="28" spans="1:39" s="441" customFormat="1">
      <c r="A28" s="443" t="s">
        <v>152</v>
      </c>
      <c r="B28" s="750">
        <v>137.9</v>
      </c>
      <c r="C28" s="750"/>
      <c r="D28" s="447" t="s">
        <v>114</v>
      </c>
      <c r="E28" s="753">
        <v>7</v>
      </c>
      <c r="F28" s="753"/>
      <c r="G28" s="450" t="s">
        <v>115</v>
      </c>
      <c r="H28" s="750">
        <f>B28*E28</f>
        <v>965.3</v>
      </c>
      <c r="I28" s="750"/>
      <c r="J28" s="341" t="s">
        <v>0</v>
      </c>
      <c r="K28" s="750"/>
      <c r="L28" s="750"/>
      <c r="M28" s="341"/>
      <c r="O28" s="449" t="s">
        <v>448</v>
      </c>
      <c r="P28" s="443"/>
      <c r="Q28" s="443"/>
      <c r="R28" s="443"/>
      <c r="T28" s="443"/>
      <c r="AJ28" s="442"/>
      <c r="AK28" s="442"/>
    </row>
    <row r="29" spans="1:39" s="407" customFormat="1">
      <c r="A29" s="443"/>
      <c r="B29" s="442"/>
      <c r="C29" s="442"/>
      <c r="D29" s="442"/>
      <c r="E29" s="443"/>
      <c r="F29" s="406"/>
      <c r="G29" s="442"/>
      <c r="H29" s="442"/>
      <c r="I29" s="443"/>
      <c r="J29" s="406"/>
      <c r="K29" s="442"/>
      <c r="L29" s="442"/>
      <c r="M29" s="341"/>
      <c r="N29" s="441"/>
      <c r="O29" s="443"/>
      <c r="P29" s="443"/>
      <c r="Q29" s="443"/>
      <c r="R29" s="443"/>
      <c r="S29" s="441"/>
      <c r="T29" s="443"/>
      <c r="U29" s="441"/>
      <c r="V29" s="441"/>
      <c r="AJ29" s="404"/>
      <c r="AK29" s="404"/>
    </row>
    <row r="30" spans="1:39" s="407" customFormat="1">
      <c r="A30" s="443" t="s">
        <v>163</v>
      </c>
      <c r="B30" s="750">
        <f>SUM(H26:I28)</f>
        <v>1887.3</v>
      </c>
      <c r="C30" s="750"/>
      <c r="D30" s="442" t="s">
        <v>0</v>
      </c>
      <c r="E30" s="443"/>
      <c r="F30" s="406"/>
      <c r="G30" s="442"/>
      <c r="H30" s="442"/>
      <c r="I30" s="443"/>
      <c r="J30" s="406"/>
      <c r="K30" s="442"/>
      <c r="L30" s="442"/>
      <c r="M30" s="341"/>
      <c r="N30" s="441"/>
      <c r="O30" s="443"/>
      <c r="P30" s="443"/>
      <c r="Q30" s="443"/>
      <c r="R30" s="443"/>
      <c r="S30" s="441"/>
      <c r="T30" s="443"/>
      <c r="U30" s="441"/>
      <c r="V30" s="441"/>
      <c r="AJ30" s="404">
        <f>B30</f>
        <v>1887.3</v>
      </c>
      <c r="AK30" s="404"/>
    </row>
    <row r="31" spans="1:39" s="407" customFormat="1">
      <c r="A31" s="438"/>
      <c r="B31" s="404"/>
      <c r="C31" s="341"/>
      <c r="D31" s="341"/>
      <c r="E31" s="404"/>
      <c r="F31" s="341"/>
      <c r="G31" s="341"/>
      <c r="I31" s="404"/>
      <c r="N31" s="404"/>
      <c r="O31" s="404"/>
      <c r="AJ31" s="404"/>
      <c r="AK31" s="404"/>
    </row>
    <row r="32" spans="1:39" s="407" customFormat="1">
      <c r="A32" s="751" t="s">
        <v>627</v>
      </c>
      <c r="B32" s="751"/>
      <c r="C32" s="751"/>
      <c r="D32" s="751"/>
      <c r="E32" s="751"/>
      <c r="F32" s="751"/>
      <c r="G32" s="751"/>
      <c r="H32" s="751"/>
      <c r="I32" s="751"/>
      <c r="J32" s="751"/>
      <c r="K32" s="751"/>
      <c r="L32" s="751"/>
      <c r="M32" s="751"/>
      <c r="N32" s="751"/>
      <c r="O32" s="751"/>
      <c r="P32" s="751"/>
      <c r="Q32" s="751"/>
      <c r="R32" s="751"/>
      <c r="S32" s="751"/>
      <c r="T32" s="751"/>
      <c r="U32" s="751"/>
      <c r="V32" s="751"/>
      <c r="W32" s="751"/>
      <c r="X32" s="751"/>
      <c r="Y32" s="751"/>
      <c r="Z32" s="751"/>
      <c r="AA32" s="751"/>
      <c r="AB32" s="751"/>
      <c r="AC32" s="751"/>
      <c r="AD32" s="751"/>
      <c r="AE32" s="751"/>
      <c r="AF32" s="751"/>
      <c r="AG32" s="751"/>
      <c r="AH32" s="751"/>
      <c r="AI32" s="751"/>
      <c r="AJ32" s="404"/>
      <c r="AK32" s="404"/>
    </row>
    <row r="33" spans="1:38" s="407" customFormat="1">
      <c r="A33" s="405"/>
      <c r="B33" s="405"/>
      <c r="C33" s="405"/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05"/>
      <c r="AJ33" s="404"/>
      <c r="AK33" s="404"/>
    </row>
    <row r="34" spans="1:38" s="407" customFormat="1">
      <c r="A34" s="438" t="s">
        <v>384</v>
      </c>
      <c r="B34" s="404"/>
      <c r="C34" s="341"/>
      <c r="D34" s="341"/>
      <c r="E34" s="404"/>
      <c r="F34" s="341"/>
      <c r="G34" s="341"/>
      <c r="I34" s="404"/>
      <c r="J34" s="341"/>
      <c r="K34" s="341"/>
      <c r="N34" s="404"/>
      <c r="O34" s="404"/>
      <c r="AJ34" s="404"/>
      <c r="AK34" s="404"/>
    </row>
    <row r="35" spans="1:38" s="407" customFormat="1">
      <c r="A35" s="419"/>
      <c r="B35" s="404"/>
      <c r="C35" s="404"/>
      <c r="D35" s="404"/>
      <c r="E35" s="404"/>
      <c r="F35" s="404"/>
      <c r="G35" s="404"/>
      <c r="I35" s="404"/>
      <c r="N35" s="404"/>
      <c r="O35" s="404"/>
      <c r="AJ35" s="404"/>
      <c r="AK35" s="404"/>
    </row>
    <row r="36" spans="1:38" s="407" customFormat="1">
      <c r="A36" s="438" t="s">
        <v>383</v>
      </c>
      <c r="B36" s="750">
        <v>65</v>
      </c>
      <c r="C36" s="750"/>
      <c r="D36" s="404" t="s">
        <v>114</v>
      </c>
      <c r="E36" s="750">
        <v>2</v>
      </c>
      <c r="F36" s="750"/>
      <c r="G36" s="404" t="s">
        <v>115</v>
      </c>
      <c r="H36" s="750">
        <f>B36*E36</f>
        <v>130</v>
      </c>
      <c r="I36" s="750"/>
      <c r="J36" s="407" t="s">
        <v>369</v>
      </c>
      <c r="N36" s="404"/>
      <c r="O36" s="404"/>
      <c r="AJ36" s="404">
        <f>H36</f>
        <v>130</v>
      </c>
      <c r="AK36" s="404"/>
    </row>
    <row r="37" spans="1:38" s="407" customFormat="1">
      <c r="A37" s="419"/>
      <c r="B37" s="404"/>
      <c r="C37" s="404"/>
      <c r="D37" s="404"/>
      <c r="E37" s="404"/>
      <c r="F37" s="404"/>
      <c r="G37" s="404"/>
      <c r="I37" s="404"/>
      <c r="N37" s="404"/>
      <c r="O37" s="404"/>
      <c r="AJ37" s="404"/>
      <c r="AK37" s="404"/>
    </row>
    <row r="38" spans="1:38" s="407" customFormat="1">
      <c r="A38" s="751" t="s">
        <v>628</v>
      </c>
      <c r="B38" s="751"/>
      <c r="C38" s="751"/>
      <c r="D38" s="751"/>
      <c r="E38" s="751"/>
      <c r="F38" s="751"/>
      <c r="G38" s="751"/>
      <c r="H38" s="751"/>
      <c r="I38" s="751"/>
      <c r="J38" s="751"/>
      <c r="K38" s="751"/>
      <c r="L38" s="751"/>
      <c r="M38" s="751"/>
      <c r="N38" s="751"/>
      <c r="O38" s="751"/>
      <c r="P38" s="751"/>
      <c r="Q38" s="751"/>
      <c r="R38" s="751"/>
      <c r="S38" s="751"/>
      <c r="T38" s="751"/>
      <c r="U38" s="751"/>
      <c r="V38" s="751"/>
      <c r="W38" s="751"/>
      <c r="X38" s="751"/>
      <c r="Y38" s="751"/>
      <c r="Z38" s="751"/>
      <c r="AA38" s="751"/>
      <c r="AB38" s="751"/>
      <c r="AC38" s="751"/>
      <c r="AD38" s="751"/>
      <c r="AE38" s="751"/>
      <c r="AF38" s="751"/>
      <c r="AG38" s="751"/>
      <c r="AH38" s="751"/>
      <c r="AI38" s="751"/>
      <c r="AJ38" s="404"/>
      <c r="AK38" s="404"/>
    </row>
    <row r="39" spans="1:38" s="407" customFormat="1">
      <c r="A39" s="405"/>
      <c r="B39" s="405"/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405"/>
      <c r="AJ39" s="404"/>
      <c r="AK39" s="404"/>
    </row>
    <row r="40" spans="1:38" s="407" customFormat="1">
      <c r="A40" s="438" t="s">
        <v>385</v>
      </c>
      <c r="B40" s="404"/>
      <c r="C40" s="341"/>
      <c r="D40" s="341"/>
      <c r="E40" s="404"/>
      <c r="F40" s="341"/>
      <c r="G40" s="341"/>
      <c r="I40" s="404"/>
      <c r="J40" s="341"/>
      <c r="K40" s="341"/>
      <c r="N40" s="404"/>
      <c r="O40" s="404"/>
      <c r="AJ40" s="404"/>
      <c r="AK40" s="404"/>
    </row>
    <row r="41" spans="1:38" s="407" customFormat="1">
      <c r="A41" s="419"/>
      <c r="B41" s="404"/>
      <c r="C41" s="404"/>
      <c r="D41" s="404"/>
      <c r="E41" s="404"/>
      <c r="F41" s="404"/>
      <c r="G41" s="404"/>
      <c r="I41" s="404"/>
      <c r="N41" s="404"/>
      <c r="O41" s="404"/>
      <c r="AJ41" s="404"/>
      <c r="AK41" s="404"/>
    </row>
    <row r="42" spans="1:38" s="407" customFormat="1">
      <c r="A42" s="438" t="s">
        <v>197</v>
      </c>
      <c r="B42" s="750">
        <v>2</v>
      </c>
      <c r="C42" s="750"/>
      <c r="D42" s="342" t="s">
        <v>2</v>
      </c>
      <c r="E42" s="341"/>
      <c r="F42" s="341"/>
      <c r="K42" s="404"/>
      <c r="L42" s="404"/>
      <c r="AG42" s="404"/>
      <c r="AH42" s="404"/>
      <c r="AJ42" s="407">
        <f>B42</f>
        <v>2</v>
      </c>
    </row>
    <row r="43" spans="1:38" s="407" customFormat="1">
      <c r="A43" s="419"/>
      <c r="B43" s="404"/>
      <c r="C43" s="404"/>
      <c r="D43" s="404"/>
      <c r="E43" s="404"/>
      <c r="I43" s="404"/>
      <c r="N43" s="404"/>
      <c r="O43" s="404"/>
      <c r="AJ43" s="404"/>
      <c r="AK43" s="404"/>
    </row>
    <row r="44" spans="1:38">
      <c r="A44" s="755" t="s">
        <v>629</v>
      </c>
      <c r="B44" s="756"/>
      <c r="C44" s="756"/>
      <c r="D44" s="756"/>
      <c r="E44" s="756"/>
      <c r="F44" s="756"/>
      <c r="G44" s="756"/>
      <c r="H44" s="756"/>
      <c r="I44" s="756"/>
      <c r="J44" s="756"/>
      <c r="K44" s="756"/>
      <c r="L44" s="756"/>
      <c r="M44" s="756"/>
      <c r="N44" s="756"/>
      <c r="O44" s="756"/>
      <c r="P44" s="756"/>
      <c r="Q44" s="756"/>
      <c r="R44" s="756"/>
      <c r="S44" s="756"/>
      <c r="T44" s="756"/>
      <c r="U44" s="756"/>
      <c r="V44" s="756"/>
      <c r="W44" s="756"/>
      <c r="X44" s="756"/>
      <c r="Y44" s="756"/>
      <c r="Z44" s="756"/>
      <c r="AA44" s="756"/>
      <c r="AB44" s="756"/>
      <c r="AC44" s="756"/>
      <c r="AD44" s="756"/>
      <c r="AE44" s="756"/>
      <c r="AF44" s="756"/>
      <c r="AG44" s="756"/>
      <c r="AH44" s="756"/>
      <c r="AI44" s="757"/>
    </row>
    <row r="46" spans="1:38" s="346" customFormat="1">
      <c r="A46" s="751" t="s">
        <v>223</v>
      </c>
      <c r="B46" s="751"/>
      <c r="C46" s="751"/>
      <c r="D46" s="751"/>
      <c r="E46" s="751"/>
      <c r="F46" s="751"/>
      <c r="G46" s="751"/>
      <c r="H46" s="751"/>
      <c r="I46" s="751"/>
      <c r="J46" s="751"/>
      <c r="K46" s="751"/>
      <c r="L46" s="751"/>
      <c r="M46" s="751"/>
      <c r="N46" s="751"/>
      <c r="O46" s="751"/>
      <c r="P46" s="751"/>
      <c r="Q46" s="751"/>
      <c r="R46" s="751"/>
      <c r="S46" s="751"/>
      <c r="T46" s="751"/>
      <c r="U46" s="751"/>
      <c r="V46" s="751"/>
      <c r="W46" s="751"/>
      <c r="X46" s="751"/>
      <c r="Y46" s="751"/>
      <c r="Z46" s="751"/>
      <c r="AA46" s="751"/>
      <c r="AB46" s="751"/>
      <c r="AC46" s="751"/>
      <c r="AD46" s="751"/>
      <c r="AE46" s="751"/>
      <c r="AF46" s="751"/>
      <c r="AG46" s="751"/>
      <c r="AH46" s="751"/>
      <c r="AI46" s="751"/>
      <c r="AJ46" s="345"/>
      <c r="AK46" s="347"/>
      <c r="AL46" s="347"/>
    </row>
    <row r="47" spans="1:38" s="346" customFormat="1">
      <c r="N47" s="347"/>
      <c r="O47" s="347"/>
      <c r="S47" s="347"/>
      <c r="AJ47" s="345"/>
      <c r="AK47" s="347"/>
      <c r="AL47" s="347"/>
    </row>
    <row r="48" spans="1:38" s="346" customFormat="1">
      <c r="A48" s="752" t="s">
        <v>449</v>
      </c>
      <c r="B48" s="752"/>
      <c r="C48" s="752"/>
      <c r="D48" s="752"/>
      <c r="E48" s="752"/>
      <c r="F48" s="752"/>
      <c r="G48" s="752"/>
      <c r="H48" s="752"/>
      <c r="I48" s="752"/>
      <c r="J48" s="752"/>
      <c r="K48" s="752"/>
      <c r="L48" s="752"/>
      <c r="M48" s="752"/>
      <c r="N48" s="752"/>
      <c r="O48" s="752"/>
      <c r="P48" s="752"/>
      <c r="Q48" s="752"/>
      <c r="R48" s="752"/>
      <c r="S48" s="752"/>
      <c r="T48" s="752"/>
      <c r="U48" s="752"/>
      <c r="V48" s="752"/>
      <c r="W48" s="752"/>
      <c r="X48" s="752"/>
      <c r="Y48" s="752"/>
      <c r="Z48" s="752"/>
      <c r="AA48" s="752"/>
      <c r="AB48" s="752"/>
      <c r="AC48" s="752"/>
      <c r="AD48" s="752"/>
      <c r="AE48" s="752"/>
      <c r="AF48" s="752"/>
      <c r="AG48" s="752"/>
      <c r="AH48" s="752"/>
      <c r="AI48" s="752"/>
      <c r="AJ48" s="345"/>
      <c r="AK48" s="347"/>
      <c r="AL48" s="347"/>
    </row>
    <row r="49" spans="1:38" s="346" customFormat="1">
      <c r="N49" s="347"/>
      <c r="O49" s="347"/>
      <c r="S49" s="347"/>
      <c r="AJ49" s="345"/>
      <c r="AK49" s="347"/>
      <c r="AL49" s="347"/>
    </row>
    <row r="50" spans="1:38" s="346" customFormat="1">
      <c r="A50" s="449" t="s">
        <v>152</v>
      </c>
      <c r="B50" s="750">
        <v>120</v>
      </c>
      <c r="C50" s="750"/>
      <c r="D50" s="447" t="s">
        <v>114</v>
      </c>
      <c r="E50" s="753">
        <f>E27</f>
        <v>3.6</v>
      </c>
      <c r="F50" s="753"/>
      <c r="G50" s="450" t="s">
        <v>115</v>
      </c>
      <c r="H50" s="750">
        <f>B50*E50</f>
        <v>432</v>
      </c>
      <c r="I50" s="750"/>
      <c r="J50" s="341" t="s">
        <v>0</v>
      </c>
      <c r="K50" s="750"/>
      <c r="L50" s="750"/>
      <c r="M50" s="341"/>
      <c r="N50" s="451"/>
      <c r="O50" s="449" t="s">
        <v>447</v>
      </c>
      <c r="P50" s="449"/>
      <c r="Q50" s="449"/>
      <c r="R50" s="449"/>
      <c r="S50" s="451"/>
      <c r="T50" s="449"/>
      <c r="U50" s="451"/>
      <c r="V50" s="451"/>
      <c r="AJ50" s="345"/>
      <c r="AK50" s="347"/>
      <c r="AL50" s="347"/>
    </row>
    <row r="51" spans="1:38" s="363" customFormat="1">
      <c r="A51" s="449" t="s">
        <v>152</v>
      </c>
      <c r="B51" s="750">
        <v>137.9</v>
      </c>
      <c r="C51" s="750"/>
      <c r="D51" s="447" t="s">
        <v>114</v>
      </c>
      <c r="E51" s="753">
        <v>7</v>
      </c>
      <c r="F51" s="753"/>
      <c r="G51" s="450" t="s">
        <v>115</v>
      </c>
      <c r="H51" s="750">
        <f>B51*E51</f>
        <v>965.3</v>
      </c>
      <c r="I51" s="750"/>
      <c r="J51" s="341" t="s">
        <v>0</v>
      </c>
      <c r="K51" s="750"/>
      <c r="L51" s="750"/>
      <c r="M51" s="341"/>
      <c r="N51" s="451"/>
      <c r="O51" s="449" t="s">
        <v>448</v>
      </c>
      <c r="P51" s="449"/>
      <c r="Q51" s="449"/>
      <c r="R51" s="449"/>
      <c r="S51" s="451"/>
      <c r="T51" s="449"/>
      <c r="U51" s="451"/>
      <c r="V51" s="451"/>
      <c r="AJ51" s="364"/>
      <c r="AK51" s="365"/>
      <c r="AL51" s="365"/>
    </row>
    <row r="52" spans="1:38" s="363" customFormat="1">
      <c r="A52" s="449"/>
      <c r="B52" s="447"/>
      <c r="C52" s="447"/>
      <c r="D52" s="447"/>
      <c r="E52" s="449"/>
      <c r="F52" s="450"/>
      <c r="G52" s="447"/>
      <c r="H52" s="447"/>
      <c r="I52" s="449"/>
      <c r="J52" s="450"/>
      <c r="K52" s="447"/>
      <c r="L52" s="447"/>
      <c r="M52" s="341"/>
      <c r="N52" s="451"/>
      <c r="O52" s="449"/>
      <c r="P52" s="449"/>
      <c r="Q52" s="449"/>
      <c r="R52" s="449"/>
      <c r="S52" s="451"/>
      <c r="T52" s="449"/>
      <c r="U52" s="451"/>
      <c r="V52" s="451"/>
      <c r="AJ52" s="364"/>
      <c r="AK52" s="365"/>
      <c r="AL52" s="365"/>
    </row>
    <row r="53" spans="1:38" s="363" customFormat="1">
      <c r="A53" s="449" t="s">
        <v>163</v>
      </c>
      <c r="B53" s="750">
        <f>SUM(H50:I51)</f>
        <v>1397.3</v>
      </c>
      <c r="C53" s="750"/>
      <c r="D53" s="447" t="s">
        <v>0</v>
      </c>
      <c r="E53" s="449"/>
      <c r="F53" s="450"/>
      <c r="G53" s="447"/>
      <c r="H53" s="447"/>
      <c r="I53" s="449"/>
      <c r="J53" s="450"/>
      <c r="K53" s="447"/>
      <c r="L53" s="447"/>
      <c r="M53" s="341"/>
      <c r="N53" s="451"/>
      <c r="O53" s="449"/>
      <c r="P53" s="449"/>
      <c r="Q53" s="449"/>
      <c r="R53" s="449"/>
      <c r="S53" s="451"/>
      <c r="T53" s="449"/>
      <c r="U53" s="451"/>
      <c r="V53" s="451"/>
      <c r="AJ53" s="364">
        <f>B53</f>
        <v>1397.3</v>
      </c>
      <c r="AK53" s="365"/>
      <c r="AL53" s="365"/>
    </row>
    <row r="54" spans="1:38" s="473" customFormat="1">
      <c r="B54" s="471"/>
      <c r="C54" s="471"/>
      <c r="D54" s="471"/>
      <c r="F54" s="475"/>
      <c r="G54" s="471"/>
      <c r="H54" s="471"/>
      <c r="J54" s="475"/>
      <c r="K54" s="471"/>
      <c r="L54" s="471"/>
      <c r="M54" s="341"/>
      <c r="N54" s="474"/>
      <c r="S54" s="474"/>
      <c r="U54" s="474"/>
      <c r="V54" s="474"/>
      <c r="AJ54" s="471"/>
      <c r="AK54" s="474"/>
      <c r="AL54" s="474"/>
    </row>
    <row r="55" spans="1:38" s="473" customFormat="1">
      <c r="A55" s="751" t="s">
        <v>630</v>
      </c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751"/>
      <c r="Y55" s="751"/>
      <c r="Z55" s="751"/>
      <c r="AA55" s="751"/>
      <c r="AB55" s="751"/>
      <c r="AC55" s="751"/>
      <c r="AD55" s="751"/>
      <c r="AE55" s="751"/>
      <c r="AF55" s="751"/>
      <c r="AG55" s="751"/>
      <c r="AH55" s="751"/>
      <c r="AI55" s="751"/>
      <c r="AJ55" s="471"/>
      <c r="AK55" s="474"/>
      <c r="AL55" s="474"/>
    </row>
    <row r="56" spans="1:38" s="473" customFormat="1">
      <c r="N56" s="474"/>
      <c r="O56" s="474"/>
      <c r="S56" s="474"/>
      <c r="AJ56" s="471"/>
      <c r="AK56" s="474"/>
      <c r="AL56" s="474"/>
    </row>
    <row r="57" spans="1:38" s="473" customFormat="1">
      <c r="A57" s="752" t="s">
        <v>485</v>
      </c>
      <c r="B57" s="752"/>
      <c r="C57" s="752"/>
      <c r="D57" s="752"/>
      <c r="E57" s="752"/>
      <c r="F57" s="752"/>
      <c r="G57" s="752"/>
      <c r="H57" s="752"/>
      <c r="I57" s="752"/>
      <c r="J57" s="752"/>
      <c r="K57" s="752"/>
      <c r="L57" s="752"/>
      <c r="M57" s="752"/>
      <c r="N57" s="752"/>
      <c r="O57" s="752"/>
      <c r="P57" s="752"/>
      <c r="Q57" s="752"/>
      <c r="R57" s="752"/>
      <c r="S57" s="752"/>
      <c r="T57" s="752"/>
      <c r="U57" s="752"/>
      <c r="V57" s="752"/>
      <c r="W57" s="752"/>
      <c r="X57" s="752"/>
      <c r="Y57" s="752"/>
      <c r="Z57" s="752"/>
      <c r="AA57" s="752"/>
      <c r="AB57" s="752"/>
      <c r="AC57" s="752"/>
      <c r="AD57" s="752"/>
      <c r="AE57" s="752"/>
      <c r="AF57" s="752"/>
      <c r="AG57" s="752"/>
      <c r="AH57" s="752"/>
      <c r="AI57" s="752"/>
      <c r="AJ57" s="471"/>
      <c r="AK57" s="474"/>
      <c r="AL57" s="474"/>
    </row>
    <row r="58" spans="1:38" s="473" customFormat="1">
      <c r="N58" s="474"/>
      <c r="O58" s="474"/>
      <c r="S58" s="474"/>
      <c r="AJ58" s="471"/>
      <c r="AK58" s="474"/>
      <c r="AL58" s="474"/>
    </row>
    <row r="59" spans="1:38" s="408" customFormat="1">
      <c r="A59" s="473" t="s">
        <v>453</v>
      </c>
      <c r="B59" s="750">
        <v>7.65</v>
      </c>
      <c r="C59" s="750"/>
      <c r="D59" s="471" t="s">
        <v>3</v>
      </c>
      <c r="E59" s="753"/>
      <c r="F59" s="753"/>
      <c r="G59" s="475"/>
      <c r="H59" s="750"/>
      <c r="I59" s="750"/>
      <c r="J59" s="341"/>
      <c r="K59" s="750"/>
      <c r="L59" s="750"/>
      <c r="M59" s="341"/>
      <c r="N59" s="474"/>
      <c r="O59" s="473"/>
      <c r="P59" s="473"/>
      <c r="Q59" s="473"/>
      <c r="R59" s="473"/>
      <c r="S59" s="474"/>
      <c r="T59" s="473"/>
      <c r="U59" s="474"/>
      <c r="V59" s="474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  <c r="AJ59" s="404">
        <f>B59</f>
        <v>7.65</v>
      </c>
      <c r="AK59" s="407"/>
      <c r="AL59" s="407"/>
    </row>
    <row r="60" spans="1:38" s="473" customFormat="1">
      <c r="B60" s="471"/>
      <c r="C60" s="471"/>
      <c r="D60" s="471"/>
      <c r="E60" s="472"/>
      <c r="F60" s="472"/>
      <c r="G60" s="475"/>
      <c r="H60" s="471"/>
      <c r="I60" s="471"/>
      <c r="J60" s="341"/>
      <c r="K60" s="471"/>
      <c r="L60" s="471"/>
      <c r="M60" s="341"/>
      <c r="N60" s="474"/>
      <c r="S60" s="474"/>
      <c r="U60" s="474"/>
      <c r="V60" s="474"/>
      <c r="AJ60" s="471"/>
      <c r="AK60" s="474"/>
      <c r="AL60" s="474"/>
    </row>
    <row r="61" spans="1:38" s="502" customFormat="1">
      <c r="A61" s="751" t="s">
        <v>631</v>
      </c>
      <c r="B61" s="751"/>
      <c r="C61" s="751"/>
      <c r="D61" s="751"/>
      <c r="E61" s="751"/>
      <c r="F61" s="751"/>
      <c r="G61" s="751"/>
      <c r="H61" s="751"/>
      <c r="I61" s="751"/>
      <c r="J61" s="751"/>
      <c r="K61" s="751"/>
      <c r="L61" s="751"/>
      <c r="M61" s="751"/>
      <c r="N61" s="751"/>
      <c r="O61" s="751"/>
      <c r="P61" s="751"/>
      <c r="Q61" s="751"/>
      <c r="R61" s="751"/>
      <c r="S61" s="751"/>
      <c r="T61" s="751"/>
      <c r="U61" s="751"/>
      <c r="V61" s="751"/>
      <c r="W61" s="751"/>
      <c r="X61" s="751"/>
      <c r="Y61" s="751"/>
      <c r="Z61" s="751"/>
      <c r="AA61" s="751"/>
      <c r="AB61" s="751"/>
      <c r="AC61" s="751"/>
      <c r="AD61" s="751"/>
      <c r="AE61" s="751"/>
      <c r="AF61" s="751"/>
      <c r="AG61" s="751"/>
      <c r="AH61" s="751"/>
      <c r="AI61" s="751"/>
      <c r="AJ61" s="503"/>
      <c r="AK61" s="505"/>
      <c r="AL61" s="505"/>
    </row>
    <row r="62" spans="1:38" s="502" customFormat="1">
      <c r="B62" s="503"/>
      <c r="C62" s="503"/>
      <c r="D62" s="503"/>
      <c r="E62" s="503"/>
      <c r="F62" s="506"/>
      <c r="G62" s="503"/>
      <c r="H62" s="503"/>
      <c r="J62" s="506"/>
      <c r="K62" s="503"/>
      <c r="L62" s="503"/>
      <c r="M62" s="341"/>
      <c r="N62" s="505"/>
      <c r="S62" s="505"/>
      <c r="AJ62" s="503"/>
      <c r="AK62" s="505"/>
      <c r="AL62" s="505"/>
    </row>
    <row r="63" spans="1:38" s="502" customFormat="1">
      <c r="A63" s="752" t="s">
        <v>478</v>
      </c>
      <c r="B63" s="752"/>
      <c r="C63" s="752"/>
      <c r="D63" s="752"/>
      <c r="E63" s="752"/>
      <c r="F63" s="752"/>
      <c r="G63" s="752"/>
      <c r="H63" s="752"/>
      <c r="I63" s="752"/>
      <c r="J63" s="752"/>
      <c r="K63" s="752"/>
      <c r="L63" s="752"/>
      <c r="M63" s="752"/>
      <c r="N63" s="752"/>
      <c r="O63" s="752"/>
      <c r="P63" s="752"/>
      <c r="Q63" s="752"/>
      <c r="R63" s="752"/>
      <c r="S63" s="752"/>
      <c r="T63" s="752"/>
      <c r="U63" s="752"/>
      <c r="V63" s="752"/>
      <c r="W63" s="752"/>
      <c r="X63" s="752"/>
      <c r="Y63" s="752"/>
      <c r="Z63" s="752"/>
      <c r="AA63" s="752"/>
      <c r="AB63" s="752"/>
      <c r="AC63" s="752"/>
      <c r="AD63" s="752"/>
      <c r="AE63" s="752"/>
      <c r="AF63" s="752"/>
      <c r="AG63" s="752"/>
      <c r="AH63" s="752"/>
      <c r="AI63" s="752"/>
      <c r="AJ63" s="503"/>
      <c r="AK63" s="505"/>
      <c r="AL63" s="505"/>
    </row>
    <row r="64" spans="1:38" s="502" customFormat="1">
      <c r="N64" s="505"/>
      <c r="O64" s="505"/>
      <c r="S64" s="505"/>
      <c r="AJ64" s="503"/>
      <c r="AK64" s="505"/>
      <c r="AL64" s="505"/>
    </row>
    <row r="65" spans="1:38" s="502" customFormat="1">
      <c r="A65" s="502" t="s">
        <v>453</v>
      </c>
      <c r="B65" s="750">
        <v>903.3</v>
      </c>
      <c r="C65" s="750"/>
      <c r="D65" s="341" t="s">
        <v>3</v>
      </c>
      <c r="F65" s="506"/>
      <c r="G65" s="750"/>
      <c r="H65" s="750"/>
      <c r="J65" s="506"/>
      <c r="K65" s="750"/>
      <c r="L65" s="750"/>
      <c r="M65" s="341"/>
      <c r="N65" s="505"/>
      <c r="P65" s="341"/>
      <c r="Q65" s="341"/>
      <c r="S65" s="505"/>
      <c r="AJ65" s="503">
        <f>B65</f>
        <v>903.3</v>
      </c>
      <c r="AK65" s="505"/>
      <c r="AL65" s="505"/>
    </row>
    <row r="66" spans="1:38" s="502" customFormat="1">
      <c r="B66" s="503"/>
      <c r="C66" s="503"/>
      <c r="D66" s="503"/>
      <c r="E66" s="503"/>
      <c r="F66" s="506"/>
      <c r="G66" s="503"/>
      <c r="H66" s="503"/>
      <c r="J66" s="506"/>
      <c r="K66" s="503"/>
      <c r="L66" s="503"/>
      <c r="M66" s="341"/>
      <c r="N66" s="505"/>
      <c r="S66" s="505"/>
      <c r="AJ66" s="503"/>
      <c r="AK66" s="505"/>
      <c r="AL66" s="505"/>
    </row>
    <row r="67" spans="1:38" s="502" customFormat="1">
      <c r="A67" s="751" t="s">
        <v>632</v>
      </c>
      <c r="B67" s="751"/>
      <c r="C67" s="751"/>
      <c r="D67" s="751"/>
      <c r="E67" s="751"/>
      <c r="F67" s="751"/>
      <c r="G67" s="751"/>
      <c r="H67" s="751"/>
      <c r="I67" s="751"/>
      <c r="J67" s="751"/>
      <c r="K67" s="751"/>
      <c r="L67" s="751"/>
      <c r="M67" s="751"/>
      <c r="N67" s="751"/>
      <c r="O67" s="751"/>
      <c r="P67" s="751"/>
      <c r="Q67" s="751"/>
      <c r="R67" s="751"/>
      <c r="S67" s="751"/>
      <c r="T67" s="751"/>
      <c r="U67" s="751"/>
      <c r="V67" s="751"/>
      <c r="W67" s="751"/>
      <c r="X67" s="751"/>
      <c r="Y67" s="751"/>
      <c r="Z67" s="751"/>
      <c r="AA67" s="751"/>
      <c r="AB67" s="751"/>
      <c r="AC67" s="751"/>
      <c r="AD67" s="751"/>
      <c r="AE67" s="751"/>
      <c r="AF67" s="751"/>
      <c r="AG67" s="751"/>
      <c r="AH67" s="751"/>
      <c r="AI67" s="751"/>
      <c r="AJ67" s="503"/>
      <c r="AK67" s="505"/>
      <c r="AL67" s="505"/>
    </row>
    <row r="68" spans="1:38" s="502" customFormat="1">
      <c r="B68" s="503"/>
      <c r="C68" s="503"/>
      <c r="D68" s="503"/>
      <c r="E68" s="503"/>
      <c r="F68" s="506"/>
      <c r="G68" s="503"/>
      <c r="H68" s="503"/>
      <c r="J68" s="506"/>
      <c r="K68" s="503"/>
      <c r="L68" s="503"/>
      <c r="M68" s="341"/>
      <c r="N68" s="505"/>
      <c r="S68" s="505"/>
      <c r="AJ68" s="503"/>
      <c r="AK68" s="505"/>
      <c r="AL68" s="505"/>
    </row>
    <row r="69" spans="1:38" s="502" customFormat="1">
      <c r="A69" s="752" t="s">
        <v>479</v>
      </c>
      <c r="B69" s="752"/>
      <c r="C69" s="752"/>
      <c r="D69" s="752"/>
      <c r="E69" s="752"/>
      <c r="F69" s="752"/>
      <c r="G69" s="752"/>
      <c r="H69" s="752"/>
      <c r="I69" s="752"/>
      <c r="J69" s="752"/>
      <c r="K69" s="752"/>
      <c r="L69" s="752"/>
      <c r="M69" s="752"/>
      <c r="N69" s="752"/>
      <c r="O69" s="752"/>
      <c r="P69" s="752"/>
      <c r="Q69" s="752"/>
      <c r="R69" s="752"/>
      <c r="S69" s="752"/>
      <c r="T69" s="752"/>
      <c r="U69" s="752"/>
      <c r="V69" s="752"/>
      <c r="W69" s="752"/>
      <c r="X69" s="752"/>
      <c r="Y69" s="752"/>
      <c r="Z69" s="752"/>
      <c r="AA69" s="752"/>
      <c r="AB69" s="752"/>
      <c r="AC69" s="752"/>
      <c r="AD69" s="752"/>
      <c r="AE69" s="752"/>
      <c r="AF69" s="752"/>
      <c r="AG69" s="752"/>
      <c r="AH69" s="752"/>
      <c r="AI69" s="752"/>
      <c r="AJ69" s="503"/>
      <c r="AK69" s="505"/>
      <c r="AL69" s="505"/>
    </row>
    <row r="70" spans="1:38" s="502" customFormat="1">
      <c r="N70" s="505"/>
      <c r="O70" s="505"/>
      <c r="S70" s="505"/>
      <c r="AJ70" s="503"/>
      <c r="AK70" s="505"/>
      <c r="AL70" s="505"/>
    </row>
    <row r="71" spans="1:38" s="502" customFormat="1">
      <c r="A71" s="502" t="s">
        <v>453</v>
      </c>
      <c r="B71" s="750">
        <f>B65</f>
        <v>903.3</v>
      </c>
      <c r="C71" s="750"/>
      <c r="D71" s="341" t="s">
        <v>3</v>
      </c>
      <c r="F71" s="506"/>
      <c r="G71" s="750"/>
      <c r="H71" s="750"/>
      <c r="J71" s="506"/>
      <c r="K71" s="750"/>
      <c r="L71" s="750"/>
      <c r="M71" s="341"/>
      <c r="N71" s="505"/>
      <c r="P71" s="341"/>
      <c r="Q71" s="341"/>
      <c r="S71" s="505"/>
      <c r="AJ71" s="503">
        <f>B71</f>
        <v>903.3</v>
      </c>
      <c r="AK71" s="505"/>
      <c r="AL71" s="505"/>
    </row>
    <row r="72" spans="1:38" s="502" customFormat="1">
      <c r="B72" s="503"/>
      <c r="C72" s="503"/>
      <c r="D72" s="503"/>
      <c r="E72" s="503"/>
      <c r="F72" s="506"/>
      <c r="G72" s="503"/>
      <c r="H72" s="503"/>
      <c r="J72" s="506"/>
      <c r="K72" s="503"/>
      <c r="L72" s="503"/>
      <c r="M72" s="341"/>
      <c r="N72" s="505"/>
      <c r="S72" s="505"/>
      <c r="AJ72" s="503"/>
      <c r="AK72" s="505"/>
      <c r="AL72" s="505"/>
    </row>
    <row r="73" spans="1:38" s="502" customFormat="1">
      <c r="A73" s="751" t="s">
        <v>633</v>
      </c>
      <c r="B73" s="751"/>
      <c r="C73" s="751"/>
      <c r="D73" s="751"/>
      <c r="E73" s="751"/>
      <c r="F73" s="751"/>
      <c r="G73" s="751"/>
      <c r="H73" s="751"/>
      <c r="I73" s="751"/>
      <c r="J73" s="751"/>
      <c r="K73" s="751"/>
      <c r="L73" s="751"/>
      <c r="M73" s="751"/>
      <c r="N73" s="751"/>
      <c r="O73" s="751"/>
      <c r="P73" s="751"/>
      <c r="Q73" s="751"/>
      <c r="R73" s="751"/>
      <c r="S73" s="751"/>
      <c r="T73" s="751"/>
      <c r="U73" s="751"/>
      <c r="V73" s="751"/>
      <c r="W73" s="751"/>
      <c r="X73" s="751"/>
      <c r="Y73" s="751"/>
      <c r="Z73" s="751"/>
      <c r="AA73" s="751"/>
      <c r="AB73" s="751"/>
      <c r="AC73" s="751"/>
      <c r="AD73" s="751"/>
      <c r="AE73" s="751"/>
      <c r="AF73" s="751"/>
      <c r="AG73" s="751"/>
      <c r="AH73" s="751"/>
      <c r="AI73" s="751"/>
      <c r="AJ73" s="503"/>
      <c r="AK73" s="505"/>
      <c r="AL73" s="505"/>
    </row>
    <row r="74" spans="1:38" s="502" customFormat="1">
      <c r="B74" s="503"/>
      <c r="C74" s="503"/>
      <c r="D74" s="503"/>
      <c r="E74" s="503"/>
      <c r="F74" s="506"/>
      <c r="G74" s="503"/>
      <c r="H74" s="503"/>
      <c r="J74" s="506"/>
      <c r="K74" s="503"/>
      <c r="L74" s="503"/>
      <c r="M74" s="341"/>
      <c r="N74" s="505"/>
      <c r="S74" s="505"/>
      <c r="AJ74" s="503"/>
      <c r="AK74" s="505"/>
      <c r="AL74" s="505"/>
    </row>
    <row r="75" spans="1:38" s="502" customFormat="1">
      <c r="A75" s="752" t="s">
        <v>690</v>
      </c>
      <c r="B75" s="752"/>
      <c r="C75" s="752"/>
      <c r="D75" s="752"/>
      <c r="E75" s="752"/>
      <c r="F75" s="752"/>
      <c r="G75" s="752"/>
      <c r="H75" s="752"/>
      <c r="I75" s="752"/>
      <c r="J75" s="752"/>
      <c r="K75" s="752"/>
      <c r="L75" s="752"/>
      <c r="M75" s="752"/>
      <c r="N75" s="752"/>
      <c r="O75" s="752"/>
      <c r="P75" s="752"/>
      <c r="Q75" s="752"/>
      <c r="R75" s="752"/>
      <c r="S75" s="752"/>
      <c r="T75" s="752"/>
      <c r="U75" s="752"/>
      <c r="V75" s="752"/>
      <c r="W75" s="752"/>
      <c r="X75" s="752"/>
      <c r="Y75" s="752"/>
      <c r="Z75" s="752"/>
      <c r="AA75" s="752"/>
      <c r="AB75" s="752"/>
      <c r="AC75" s="752"/>
      <c r="AD75" s="752"/>
      <c r="AE75" s="752"/>
      <c r="AF75" s="752"/>
      <c r="AG75" s="752"/>
      <c r="AH75" s="752"/>
      <c r="AI75" s="752"/>
      <c r="AJ75" s="503"/>
      <c r="AK75" s="505"/>
      <c r="AL75" s="505"/>
    </row>
    <row r="76" spans="1:38" s="502" customFormat="1">
      <c r="N76" s="505"/>
      <c r="O76" s="505"/>
      <c r="S76" s="505"/>
      <c r="AJ76" s="503"/>
      <c r="AK76" s="505"/>
      <c r="AL76" s="505"/>
    </row>
    <row r="77" spans="1:38" s="502" customFormat="1">
      <c r="A77" s="502" t="s">
        <v>453</v>
      </c>
      <c r="B77" s="750">
        <f>B71</f>
        <v>903.3</v>
      </c>
      <c r="C77" s="750"/>
      <c r="D77" s="343" t="s">
        <v>114</v>
      </c>
      <c r="E77" s="774">
        <v>2</v>
      </c>
      <c r="F77" s="774"/>
      <c r="G77" s="539" t="s">
        <v>115</v>
      </c>
      <c r="H77" s="750">
        <f>B77*E77</f>
        <v>1806.6</v>
      </c>
      <c r="I77" s="750"/>
      <c r="J77" s="540" t="s">
        <v>430</v>
      </c>
      <c r="K77" s="341"/>
      <c r="L77" s="341"/>
      <c r="M77" s="341"/>
      <c r="N77" s="505"/>
      <c r="P77" s="341"/>
      <c r="Q77" s="341"/>
      <c r="S77" s="505"/>
      <c r="AJ77" s="503">
        <f>H77</f>
        <v>1806.6</v>
      </c>
      <c r="AK77" s="505"/>
      <c r="AL77" s="505"/>
    </row>
    <row r="78" spans="1:38" s="408" customFormat="1">
      <c r="B78" s="404"/>
      <c r="C78" s="404"/>
      <c r="D78" s="404"/>
      <c r="F78" s="406"/>
      <c r="G78" s="404"/>
      <c r="H78" s="404"/>
      <c r="J78" s="406"/>
      <c r="K78" s="404"/>
      <c r="L78" s="404"/>
      <c r="M78" s="341"/>
      <c r="N78" s="407"/>
      <c r="P78" s="341"/>
      <c r="Q78" s="341"/>
      <c r="S78" s="407"/>
      <c r="AJ78" s="404"/>
      <c r="AK78" s="407"/>
      <c r="AL78" s="407"/>
    </row>
    <row r="79" spans="1:38" s="408" customFormat="1">
      <c r="A79" s="755" t="s">
        <v>634</v>
      </c>
      <c r="B79" s="756"/>
      <c r="C79" s="756"/>
      <c r="D79" s="756"/>
      <c r="E79" s="756"/>
      <c r="F79" s="756"/>
      <c r="G79" s="756"/>
      <c r="H79" s="756"/>
      <c r="I79" s="756"/>
      <c r="J79" s="756"/>
      <c r="K79" s="756"/>
      <c r="L79" s="756"/>
      <c r="M79" s="756"/>
      <c r="N79" s="756"/>
      <c r="O79" s="756"/>
      <c r="P79" s="756"/>
      <c r="Q79" s="756"/>
      <c r="R79" s="756"/>
      <c r="S79" s="756"/>
      <c r="T79" s="756"/>
      <c r="U79" s="756"/>
      <c r="V79" s="756"/>
      <c r="W79" s="756"/>
      <c r="X79" s="756"/>
      <c r="Y79" s="756"/>
      <c r="Z79" s="756"/>
      <c r="AA79" s="756"/>
      <c r="AB79" s="756"/>
      <c r="AC79" s="756"/>
      <c r="AD79" s="756"/>
      <c r="AE79" s="756"/>
      <c r="AF79" s="756"/>
      <c r="AG79" s="756"/>
      <c r="AH79" s="756"/>
      <c r="AI79" s="757"/>
      <c r="AJ79" s="404"/>
      <c r="AK79" s="407"/>
      <c r="AL79" s="407"/>
    </row>
    <row r="80" spans="1:38" s="408" customFormat="1">
      <c r="A80" s="40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2"/>
      <c r="O80" s="412"/>
      <c r="P80" s="409"/>
      <c r="Q80" s="409"/>
      <c r="R80" s="409"/>
      <c r="S80" s="412"/>
      <c r="T80" s="409"/>
      <c r="U80" s="409"/>
      <c r="V80" s="409"/>
      <c r="W80" s="409"/>
      <c r="X80" s="409"/>
      <c r="Y80" s="409"/>
      <c r="Z80" s="409"/>
      <c r="AA80" s="409"/>
      <c r="AB80" s="409"/>
      <c r="AC80" s="409"/>
      <c r="AD80" s="409"/>
      <c r="AE80" s="409"/>
      <c r="AF80" s="409"/>
      <c r="AG80" s="409"/>
      <c r="AH80" s="409"/>
      <c r="AI80" s="409"/>
      <c r="AJ80" s="404"/>
      <c r="AK80" s="407"/>
      <c r="AL80" s="407"/>
    </row>
    <row r="81" spans="1:41" s="502" customFormat="1">
      <c r="A81" s="751" t="s">
        <v>635</v>
      </c>
      <c r="B81" s="751"/>
      <c r="C81" s="751"/>
      <c r="D81" s="751"/>
      <c r="E81" s="751"/>
      <c r="F81" s="751"/>
      <c r="G81" s="751"/>
      <c r="H81" s="751"/>
      <c r="I81" s="751"/>
      <c r="J81" s="751"/>
      <c r="K81" s="751"/>
      <c r="L81" s="751"/>
      <c r="M81" s="751"/>
      <c r="N81" s="751"/>
      <c r="O81" s="751"/>
      <c r="P81" s="751"/>
      <c r="Q81" s="751"/>
      <c r="R81" s="751"/>
      <c r="S81" s="751"/>
      <c r="T81" s="751"/>
      <c r="U81" s="751"/>
      <c r="V81" s="751"/>
      <c r="W81" s="751"/>
      <c r="X81" s="751"/>
      <c r="Y81" s="751"/>
      <c r="Z81" s="751"/>
      <c r="AA81" s="751"/>
      <c r="AB81" s="751"/>
      <c r="AC81" s="751"/>
      <c r="AD81" s="751"/>
      <c r="AE81" s="751"/>
      <c r="AF81" s="751"/>
      <c r="AG81" s="751"/>
      <c r="AH81" s="751"/>
      <c r="AI81" s="751"/>
      <c r="AJ81" s="503"/>
      <c r="AK81" s="505"/>
      <c r="AL81" s="505"/>
    </row>
    <row r="82" spans="1:41" s="502" customFormat="1">
      <c r="N82" s="505"/>
      <c r="O82" s="505"/>
      <c r="S82" s="505"/>
      <c r="AJ82" s="503"/>
      <c r="AK82" s="505"/>
      <c r="AL82" s="505"/>
    </row>
    <row r="83" spans="1:41" s="502" customFormat="1">
      <c r="A83" s="752" t="s">
        <v>450</v>
      </c>
      <c r="B83" s="752"/>
      <c r="C83" s="752"/>
      <c r="D83" s="752"/>
      <c r="E83" s="752"/>
      <c r="F83" s="752"/>
      <c r="G83" s="752"/>
      <c r="H83" s="752"/>
      <c r="I83" s="752"/>
      <c r="J83" s="752"/>
      <c r="K83" s="752"/>
      <c r="L83" s="752"/>
      <c r="M83" s="752"/>
      <c r="N83" s="752"/>
      <c r="O83" s="752"/>
      <c r="P83" s="752"/>
      <c r="Q83" s="752"/>
      <c r="R83" s="752"/>
      <c r="S83" s="752"/>
      <c r="T83" s="752"/>
      <c r="U83" s="752"/>
      <c r="V83" s="752"/>
      <c r="W83" s="752"/>
      <c r="X83" s="752"/>
      <c r="Y83" s="752"/>
      <c r="Z83" s="752"/>
      <c r="AA83" s="752"/>
      <c r="AB83" s="752"/>
      <c r="AC83" s="752"/>
      <c r="AD83" s="752"/>
      <c r="AE83" s="752"/>
      <c r="AF83" s="752"/>
      <c r="AG83" s="752"/>
      <c r="AH83" s="752"/>
      <c r="AI83" s="752"/>
      <c r="AJ83" s="503"/>
      <c r="AK83" s="505"/>
      <c r="AL83" s="505"/>
    </row>
    <row r="84" spans="1:41" s="502" customFormat="1">
      <c r="N84" s="505"/>
      <c r="O84" s="505"/>
      <c r="S84" s="505"/>
      <c r="AJ84" s="503"/>
      <c r="AK84" s="505"/>
      <c r="AL84" s="505"/>
    </row>
    <row r="85" spans="1:41" s="502" customFormat="1">
      <c r="A85" s="502" t="s">
        <v>152</v>
      </c>
      <c r="B85" s="750">
        <v>70</v>
      </c>
      <c r="C85" s="750"/>
      <c r="D85" s="503" t="s">
        <v>114</v>
      </c>
      <c r="E85" s="753">
        <v>7</v>
      </c>
      <c r="F85" s="753"/>
      <c r="G85" s="506" t="s">
        <v>115</v>
      </c>
      <c r="H85" s="750">
        <f>B85*E85</f>
        <v>490</v>
      </c>
      <c r="I85" s="750"/>
      <c r="J85" s="341" t="s">
        <v>0</v>
      </c>
      <c r="K85" s="505"/>
      <c r="L85" s="505"/>
      <c r="M85" s="341"/>
      <c r="N85" s="341"/>
      <c r="O85" s="502" t="s">
        <v>446</v>
      </c>
      <c r="P85" s="505"/>
      <c r="R85" s="505"/>
      <c r="S85" s="505"/>
      <c r="T85" s="505"/>
      <c r="U85" s="505"/>
      <c r="AJ85" s="503">
        <f>H85</f>
        <v>490</v>
      </c>
      <c r="AK85" s="505"/>
      <c r="AL85" s="505"/>
    </row>
    <row r="86" spans="1:41" s="502" customFormat="1">
      <c r="B86" s="503"/>
      <c r="C86" s="503"/>
      <c r="D86" s="503"/>
      <c r="E86" s="503"/>
      <c r="F86" s="503"/>
      <c r="G86" s="503"/>
      <c r="H86" s="503"/>
      <c r="I86" s="503"/>
      <c r="J86" s="503"/>
      <c r="K86" s="503"/>
      <c r="L86" s="503"/>
      <c r="N86" s="341"/>
      <c r="O86" s="341"/>
      <c r="S86" s="505"/>
      <c r="AJ86" s="503"/>
      <c r="AK86" s="505"/>
      <c r="AL86" s="505"/>
    </row>
    <row r="87" spans="1:41" s="502" customFormat="1">
      <c r="A87" s="751" t="s">
        <v>636</v>
      </c>
      <c r="B87" s="751"/>
      <c r="C87" s="751"/>
      <c r="D87" s="751"/>
      <c r="E87" s="751"/>
      <c r="F87" s="751"/>
      <c r="G87" s="751"/>
      <c r="H87" s="751"/>
      <c r="I87" s="751"/>
      <c r="J87" s="751"/>
      <c r="K87" s="751"/>
      <c r="L87" s="751"/>
      <c r="M87" s="751"/>
      <c r="N87" s="751"/>
      <c r="O87" s="751"/>
      <c r="P87" s="751"/>
      <c r="Q87" s="751"/>
      <c r="R87" s="751"/>
      <c r="S87" s="751"/>
      <c r="T87" s="751"/>
      <c r="U87" s="751"/>
      <c r="V87" s="751"/>
      <c r="W87" s="751"/>
      <c r="X87" s="751"/>
      <c r="Y87" s="751"/>
      <c r="Z87" s="751"/>
      <c r="AA87" s="751"/>
      <c r="AB87" s="751"/>
      <c r="AC87" s="751"/>
      <c r="AD87" s="751"/>
      <c r="AE87" s="751"/>
      <c r="AF87" s="751"/>
      <c r="AG87" s="751"/>
      <c r="AH87" s="751"/>
      <c r="AI87" s="751"/>
      <c r="AJ87" s="503"/>
      <c r="AK87" s="505"/>
      <c r="AL87" s="505"/>
    </row>
    <row r="88" spans="1:41" s="502" customFormat="1">
      <c r="N88" s="505"/>
      <c r="O88" s="505"/>
      <c r="S88" s="505"/>
      <c r="AJ88" s="503"/>
      <c r="AK88" s="505"/>
      <c r="AL88" s="505"/>
    </row>
    <row r="89" spans="1:41" s="502" customFormat="1">
      <c r="A89" s="752" t="s">
        <v>451</v>
      </c>
      <c r="B89" s="752"/>
      <c r="C89" s="752"/>
      <c r="D89" s="752"/>
      <c r="E89" s="752"/>
      <c r="F89" s="752"/>
      <c r="G89" s="752"/>
      <c r="H89" s="752"/>
      <c r="I89" s="752"/>
      <c r="J89" s="752"/>
      <c r="K89" s="752"/>
      <c r="L89" s="752"/>
      <c r="M89" s="752"/>
      <c r="N89" s="752"/>
      <c r="O89" s="752"/>
      <c r="P89" s="752"/>
      <c r="Q89" s="752"/>
      <c r="R89" s="752"/>
      <c r="S89" s="752"/>
      <c r="T89" s="752"/>
      <c r="U89" s="752"/>
      <c r="V89" s="752"/>
      <c r="W89" s="752"/>
      <c r="X89" s="752"/>
      <c r="Y89" s="752"/>
      <c r="Z89" s="752"/>
      <c r="AA89" s="752"/>
      <c r="AB89" s="752"/>
      <c r="AC89" s="752"/>
      <c r="AD89" s="752"/>
      <c r="AE89" s="752"/>
      <c r="AF89" s="752"/>
      <c r="AG89" s="752"/>
      <c r="AH89" s="752"/>
      <c r="AI89" s="752"/>
      <c r="AJ89" s="503"/>
      <c r="AK89" s="505"/>
      <c r="AL89" s="505"/>
    </row>
    <row r="90" spans="1:41" s="502" customFormat="1">
      <c r="N90" s="505"/>
      <c r="O90" s="505"/>
      <c r="S90" s="505"/>
      <c r="AJ90" s="503"/>
      <c r="AK90" s="505"/>
      <c r="AL90" s="505"/>
    </row>
    <row r="91" spans="1:41" s="502" customFormat="1">
      <c r="A91" s="502" t="s">
        <v>152</v>
      </c>
      <c r="B91" s="750">
        <v>70</v>
      </c>
      <c r="C91" s="750"/>
      <c r="D91" s="503" t="s">
        <v>114</v>
      </c>
      <c r="E91" s="753">
        <v>6.4</v>
      </c>
      <c r="F91" s="753"/>
      <c r="G91" s="504" t="s">
        <v>114</v>
      </c>
      <c r="H91" s="753">
        <v>2</v>
      </c>
      <c r="I91" s="753"/>
      <c r="J91" s="506" t="s">
        <v>115</v>
      </c>
      <c r="K91" s="750">
        <f>B91*E91*H91</f>
        <v>896</v>
      </c>
      <c r="L91" s="750"/>
      <c r="M91" s="341" t="s">
        <v>0</v>
      </c>
      <c r="N91" s="505"/>
      <c r="O91" s="505"/>
      <c r="P91" s="341"/>
      <c r="Q91" s="341"/>
      <c r="R91" s="502" t="s">
        <v>446</v>
      </c>
      <c r="S91" s="505"/>
      <c r="U91" s="505"/>
      <c r="V91" s="505"/>
      <c r="W91" s="505"/>
      <c r="X91" s="505"/>
      <c r="Y91" s="505"/>
      <c r="Z91" s="505"/>
      <c r="AJ91" s="505">
        <f>K91</f>
        <v>896</v>
      </c>
      <c r="AM91" s="503"/>
      <c r="AN91" s="505"/>
      <c r="AO91" s="505"/>
    </row>
    <row r="92" spans="1:41" s="449" customFormat="1">
      <c r="AM92" s="447"/>
      <c r="AN92" s="451"/>
      <c r="AO92" s="451"/>
    </row>
    <row r="93" spans="1:41" s="502" customFormat="1">
      <c r="A93" s="751" t="s">
        <v>637</v>
      </c>
      <c r="B93" s="751"/>
      <c r="C93" s="751"/>
      <c r="D93" s="751"/>
      <c r="E93" s="751"/>
      <c r="F93" s="751"/>
      <c r="G93" s="751"/>
      <c r="H93" s="751"/>
      <c r="I93" s="751"/>
      <c r="J93" s="751"/>
      <c r="K93" s="751"/>
      <c r="L93" s="751"/>
      <c r="M93" s="751"/>
      <c r="N93" s="751"/>
      <c r="O93" s="751"/>
      <c r="P93" s="751"/>
      <c r="Q93" s="751"/>
      <c r="R93" s="751"/>
      <c r="S93" s="751"/>
      <c r="T93" s="751"/>
      <c r="U93" s="751"/>
      <c r="V93" s="751"/>
      <c r="W93" s="751"/>
      <c r="X93" s="751"/>
      <c r="Y93" s="751"/>
      <c r="Z93" s="751"/>
      <c r="AA93" s="751"/>
      <c r="AB93" s="751"/>
      <c r="AC93" s="751"/>
      <c r="AD93" s="751"/>
      <c r="AE93" s="751"/>
      <c r="AF93" s="751"/>
      <c r="AG93" s="751"/>
      <c r="AH93" s="751"/>
      <c r="AI93" s="751"/>
      <c r="AJ93" s="503"/>
      <c r="AK93" s="505"/>
      <c r="AL93" s="505"/>
    </row>
    <row r="94" spans="1:41" s="502" customFormat="1">
      <c r="N94" s="505"/>
      <c r="O94" s="505"/>
      <c r="S94" s="505"/>
      <c r="AJ94" s="503"/>
      <c r="AK94" s="505"/>
      <c r="AL94" s="505"/>
    </row>
    <row r="95" spans="1:41" s="502" customFormat="1">
      <c r="A95" s="752" t="s">
        <v>452</v>
      </c>
      <c r="B95" s="752"/>
      <c r="C95" s="752"/>
      <c r="D95" s="752"/>
      <c r="E95" s="752"/>
      <c r="F95" s="752"/>
      <c r="G95" s="752"/>
      <c r="H95" s="752"/>
      <c r="I95" s="752"/>
      <c r="J95" s="752"/>
      <c r="K95" s="752"/>
      <c r="L95" s="752"/>
      <c r="M95" s="752"/>
      <c r="N95" s="752"/>
      <c r="O95" s="752"/>
      <c r="P95" s="752"/>
      <c r="Q95" s="752"/>
      <c r="R95" s="752"/>
      <c r="S95" s="752"/>
      <c r="T95" s="752"/>
      <c r="U95" s="752"/>
      <c r="V95" s="752"/>
      <c r="W95" s="752"/>
      <c r="X95" s="752"/>
      <c r="Y95" s="752"/>
      <c r="Z95" s="752"/>
      <c r="AA95" s="752"/>
      <c r="AB95" s="752"/>
      <c r="AC95" s="752"/>
      <c r="AD95" s="752"/>
      <c r="AE95" s="752"/>
      <c r="AF95" s="752"/>
      <c r="AG95" s="752"/>
      <c r="AH95" s="752"/>
      <c r="AI95" s="752"/>
      <c r="AJ95" s="503"/>
      <c r="AK95" s="505"/>
      <c r="AL95" s="505"/>
    </row>
    <row r="96" spans="1:41" s="502" customFormat="1">
      <c r="N96" s="505"/>
      <c r="O96" s="505"/>
      <c r="S96" s="505"/>
      <c r="AJ96" s="503"/>
      <c r="AK96" s="505"/>
      <c r="AL96" s="505"/>
    </row>
    <row r="97" spans="1:38" s="502" customFormat="1">
      <c r="A97" s="502" t="s">
        <v>426</v>
      </c>
      <c r="B97" s="750">
        <v>70</v>
      </c>
      <c r="C97" s="750"/>
      <c r="D97" s="503" t="s">
        <v>114</v>
      </c>
      <c r="E97" s="753">
        <v>6.4</v>
      </c>
      <c r="F97" s="753"/>
      <c r="G97" s="504" t="s">
        <v>114</v>
      </c>
      <c r="H97" s="753">
        <v>0.03</v>
      </c>
      <c r="I97" s="753"/>
      <c r="J97" s="506" t="s">
        <v>115</v>
      </c>
      <c r="K97" s="750">
        <f>B97*E97*H97</f>
        <v>13.44</v>
      </c>
      <c r="L97" s="750"/>
      <c r="M97" s="341" t="s">
        <v>3</v>
      </c>
      <c r="N97" s="505"/>
      <c r="O97" s="505"/>
      <c r="P97" s="341"/>
      <c r="Q97" s="341"/>
      <c r="R97" s="502" t="s">
        <v>446</v>
      </c>
      <c r="S97" s="505"/>
      <c r="U97" s="505"/>
      <c r="V97" s="505"/>
      <c r="W97" s="505"/>
      <c r="X97" s="505"/>
      <c r="AJ97" s="503">
        <f>K97</f>
        <v>13.44</v>
      </c>
      <c r="AK97" s="505"/>
      <c r="AL97" s="505"/>
    </row>
    <row r="98" spans="1:38" s="502" customFormat="1">
      <c r="N98" s="505"/>
      <c r="O98" s="505"/>
      <c r="S98" s="505"/>
      <c r="AJ98" s="503"/>
      <c r="AK98" s="505"/>
      <c r="AL98" s="505"/>
    </row>
    <row r="99" spans="1:38" s="502" customFormat="1">
      <c r="A99" s="751" t="s">
        <v>638</v>
      </c>
      <c r="B99" s="751"/>
      <c r="C99" s="751"/>
      <c r="D99" s="751"/>
      <c r="E99" s="751"/>
      <c r="F99" s="751"/>
      <c r="G99" s="751"/>
      <c r="H99" s="751"/>
      <c r="I99" s="751"/>
      <c r="J99" s="751"/>
      <c r="K99" s="751"/>
      <c r="L99" s="751"/>
      <c r="M99" s="751"/>
      <c r="N99" s="751"/>
      <c r="O99" s="751"/>
      <c r="P99" s="751"/>
      <c r="Q99" s="751"/>
      <c r="R99" s="751"/>
      <c r="S99" s="751"/>
      <c r="T99" s="751"/>
      <c r="U99" s="751"/>
      <c r="V99" s="751"/>
      <c r="W99" s="751"/>
      <c r="X99" s="751"/>
      <c r="Y99" s="751"/>
      <c r="Z99" s="751"/>
      <c r="AA99" s="751"/>
      <c r="AB99" s="751"/>
      <c r="AC99" s="751"/>
      <c r="AD99" s="751"/>
      <c r="AE99" s="751"/>
      <c r="AF99" s="751"/>
      <c r="AG99" s="751"/>
      <c r="AH99" s="751"/>
      <c r="AI99" s="751"/>
      <c r="AJ99" s="503"/>
      <c r="AK99" s="505"/>
      <c r="AL99" s="505"/>
    </row>
    <row r="100" spans="1:38" s="502" customFormat="1">
      <c r="N100" s="505"/>
      <c r="O100" s="505"/>
      <c r="S100" s="505"/>
      <c r="AJ100" s="503"/>
      <c r="AK100" s="505"/>
      <c r="AL100" s="505"/>
    </row>
    <row r="101" spans="1:38" s="502" customFormat="1">
      <c r="A101" s="752" t="s">
        <v>452</v>
      </c>
      <c r="B101" s="752"/>
      <c r="C101" s="752"/>
      <c r="D101" s="752"/>
      <c r="E101" s="752"/>
      <c r="F101" s="752"/>
      <c r="G101" s="752"/>
      <c r="H101" s="752"/>
      <c r="I101" s="752"/>
      <c r="J101" s="752"/>
      <c r="K101" s="752"/>
      <c r="L101" s="752"/>
      <c r="M101" s="752"/>
      <c r="N101" s="752"/>
      <c r="O101" s="752"/>
      <c r="P101" s="752"/>
      <c r="Q101" s="752"/>
      <c r="R101" s="752"/>
      <c r="S101" s="752"/>
      <c r="T101" s="752"/>
      <c r="U101" s="752"/>
      <c r="V101" s="752"/>
      <c r="W101" s="752"/>
      <c r="X101" s="752"/>
      <c r="Y101" s="752"/>
      <c r="Z101" s="752"/>
      <c r="AA101" s="752"/>
      <c r="AB101" s="752"/>
      <c r="AC101" s="752"/>
      <c r="AD101" s="752"/>
      <c r="AE101" s="752"/>
      <c r="AF101" s="752"/>
      <c r="AG101" s="752"/>
      <c r="AH101" s="752"/>
      <c r="AI101" s="752"/>
      <c r="AJ101" s="503"/>
      <c r="AK101" s="505"/>
      <c r="AL101" s="505"/>
    </row>
    <row r="102" spans="1:38" s="502" customFormat="1">
      <c r="N102" s="505"/>
      <c r="O102" s="505"/>
      <c r="S102" s="505"/>
      <c r="AJ102" s="503"/>
      <c r="AK102" s="505"/>
      <c r="AL102" s="505"/>
    </row>
    <row r="103" spans="1:38" s="502" customFormat="1">
      <c r="A103" s="502" t="s">
        <v>426</v>
      </c>
      <c r="B103" s="750">
        <v>70</v>
      </c>
      <c r="C103" s="750"/>
      <c r="D103" s="503" t="s">
        <v>114</v>
      </c>
      <c r="E103" s="753">
        <v>6.4</v>
      </c>
      <c r="F103" s="753"/>
      <c r="G103" s="504" t="s">
        <v>114</v>
      </c>
      <c r="H103" s="753">
        <v>0.03</v>
      </c>
      <c r="I103" s="753"/>
      <c r="J103" s="506" t="s">
        <v>115</v>
      </c>
      <c r="K103" s="750">
        <f>B103*E103*H103</f>
        <v>13.44</v>
      </c>
      <c r="L103" s="750"/>
      <c r="M103" s="341" t="s">
        <v>3</v>
      </c>
      <c r="N103" s="505"/>
      <c r="O103" s="505"/>
      <c r="P103" s="341"/>
      <c r="Q103" s="341"/>
      <c r="R103" s="502" t="s">
        <v>446</v>
      </c>
      <c r="S103" s="505"/>
      <c r="U103" s="505"/>
      <c r="V103" s="505"/>
      <c r="W103" s="505"/>
      <c r="X103" s="505"/>
      <c r="AJ103" s="503">
        <f>K103</f>
        <v>13.44</v>
      </c>
      <c r="AK103" s="505"/>
      <c r="AL103" s="505"/>
    </row>
    <row r="104" spans="1:38" s="502" customFormat="1">
      <c r="B104" s="503"/>
      <c r="C104" s="503"/>
      <c r="D104" s="503"/>
      <c r="E104" s="504"/>
      <c r="F104" s="504"/>
      <c r="G104" s="504"/>
      <c r="H104" s="504"/>
      <c r="I104" s="504"/>
      <c r="J104" s="506"/>
      <c r="K104" s="503"/>
      <c r="L104" s="503"/>
      <c r="M104" s="341"/>
      <c r="N104" s="503"/>
      <c r="O104" s="503"/>
      <c r="P104" s="341"/>
      <c r="Q104" s="505"/>
      <c r="V104" s="505"/>
      <c r="X104" s="505"/>
      <c r="AJ104" s="503"/>
      <c r="AK104" s="505"/>
      <c r="AL104" s="505"/>
    </row>
    <row r="105" spans="1:38" s="408" customFormat="1">
      <c r="A105" s="751" t="s">
        <v>639</v>
      </c>
      <c r="B105" s="751"/>
      <c r="C105" s="751"/>
      <c r="D105" s="751"/>
      <c r="E105" s="751"/>
      <c r="F105" s="751"/>
      <c r="G105" s="751"/>
      <c r="H105" s="751"/>
      <c r="I105" s="751"/>
      <c r="J105" s="751"/>
      <c r="K105" s="751"/>
      <c r="L105" s="751"/>
      <c r="M105" s="751"/>
      <c r="N105" s="751"/>
      <c r="O105" s="751"/>
      <c r="P105" s="751"/>
      <c r="Q105" s="751"/>
      <c r="R105" s="751"/>
      <c r="S105" s="751"/>
      <c r="T105" s="751"/>
      <c r="U105" s="751"/>
      <c r="V105" s="751"/>
      <c r="W105" s="751"/>
      <c r="X105" s="751"/>
      <c r="Y105" s="751"/>
      <c r="Z105" s="751"/>
      <c r="AA105" s="751"/>
      <c r="AB105" s="751"/>
      <c r="AC105" s="751"/>
      <c r="AD105" s="751"/>
      <c r="AE105" s="751"/>
      <c r="AF105" s="751"/>
      <c r="AG105" s="751"/>
      <c r="AH105" s="751"/>
      <c r="AI105" s="751"/>
      <c r="AJ105" s="404"/>
      <c r="AK105" s="407"/>
      <c r="AL105" s="407"/>
    </row>
    <row r="106" spans="1:38" s="449" customFormat="1">
      <c r="A106" s="448"/>
      <c r="B106" s="448"/>
      <c r="C106" s="448"/>
      <c r="D106" s="448"/>
      <c r="E106" s="448"/>
      <c r="F106" s="448"/>
      <c r="G106" s="448"/>
      <c r="H106" s="448"/>
      <c r="I106" s="448"/>
      <c r="J106" s="448"/>
      <c r="K106" s="448"/>
      <c r="L106" s="448"/>
      <c r="M106" s="448"/>
      <c r="N106" s="448"/>
      <c r="O106" s="448"/>
      <c r="P106" s="448"/>
      <c r="Q106" s="448"/>
      <c r="R106" s="448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  <c r="AD106" s="448"/>
      <c r="AE106" s="448"/>
      <c r="AF106" s="448"/>
      <c r="AG106" s="448"/>
      <c r="AH106" s="448"/>
      <c r="AI106" s="448"/>
      <c r="AJ106" s="447"/>
      <c r="AK106" s="451"/>
      <c r="AL106" s="451"/>
    </row>
    <row r="107" spans="1:38" s="502" customFormat="1">
      <c r="A107" s="752" t="s">
        <v>431</v>
      </c>
      <c r="B107" s="752"/>
      <c r="C107" s="752"/>
      <c r="D107" s="752"/>
      <c r="E107" s="752"/>
      <c r="F107" s="752"/>
      <c r="G107" s="752"/>
      <c r="H107" s="752"/>
      <c r="I107" s="752"/>
      <c r="J107" s="752"/>
      <c r="K107" s="752"/>
      <c r="L107" s="752"/>
      <c r="M107" s="752"/>
      <c r="N107" s="752"/>
      <c r="O107" s="752"/>
      <c r="P107" s="752"/>
      <c r="Q107" s="752"/>
      <c r="R107" s="752"/>
      <c r="S107" s="752"/>
      <c r="T107" s="752"/>
      <c r="U107" s="752"/>
      <c r="V107" s="752"/>
      <c r="W107" s="752"/>
      <c r="X107" s="752"/>
      <c r="Y107" s="752"/>
      <c r="Z107" s="752"/>
      <c r="AA107" s="752"/>
      <c r="AB107" s="752"/>
      <c r="AC107" s="752"/>
      <c r="AD107" s="752"/>
      <c r="AE107" s="752"/>
      <c r="AF107" s="752"/>
      <c r="AG107" s="752"/>
      <c r="AH107" s="752"/>
      <c r="AI107" s="752"/>
      <c r="AJ107" s="503"/>
      <c r="AK107" s="505"/>
      <c r="AL107" s="505"/>
    </row>
    <row r="108" spans="1:38" s="502" customFormat="1">
      <c r="N108" s="505"/>
      <c r="O108" s="505"/>
      <c r="S108" s="505"/>
      <c r="AJ108" s="503"/>
      <c r="AK108" s="505"/>
      <c r="AL108" s="505"/>
    </row>
    <row r="109" spans="1:38" s="502" customFormat="1">
      <c r="B109" s="502" t="s">
        <v>282</v>
      </c>
      <c r="E109" s="502" t="s">
        <v>283</v>
      </c>
      <c r="H109" s="502" t="s">
        <v>432</v>
      </c>
      <c r="L109" s="502" t="s">
        <v>433</v>
      </c>
      <c r="N109" s="505"/>
      <c r="O109" s="505"/>
      <c r="S109" s="505"/>
      <c r="AJ109" s="503"/>
      <c r="AK109" s="505"/>
      <c r="AL109" s="505"/>
    </row>
    <row r="110" spans="1:38" s="502" customFormat="1">
      <c r="A110" s="502" t="s">
        <v>197</v>
      </c>
      <c r="B110" s="750">
        <f>B103</f>
        <v>70</v>
      </c>
      <c r="C110" s="750"/>
      <c r="D110" s="503" t="s">
        <v>114</v>
      </c>
      <c r="E110" s="750">
        <f>E103</f>
        <v>6.4</v>
      </c>
      <c r="F110" s="754"/>
      <c r="G110" s="503" t="s">
        <v>114</v>
      </c>
      <c r="H110" s="771">
        <v>5.0000000000000001E-4</v>
      </c>
      <c r="I110" s="771"/>
      <c r="J110" s="771"/>
      <c r="K110" s="503" t="s">
        <v>114</v>
      </c>
      <c r="L110" s="750">
        <v>790</v>
      </c>
      <c r="M110" s="750"/>
      <c r="N110" s="503" t="s">
        <v>115</v>
      </c>
      <c r="O110" s="754">
        <f>B110*E110*H110*L110</f>
        <v>176.96</v>
      </c>
      <c r="P110" s="754"/>
      <c r="Q110" s="476" t="s">
        <v>434</v>
      </c>
      <c r="R110" s="476"/>
      <c r="S110" s="476"/>
      <c r="V110" s="502" t="s">
        <v>446</v>
      </c>
      <c r="AJ110" s="503">
        <f>O110</f>
        <v>176.96</v>
      </c>
      <c r="AK110" s="505"/>
      <c r="AL110" s="505"/>
    </row>
    <row r="111" spans="1:38" s="502" customFormat="1">
      <c r="N111" s="505"/>
      <c r="O111" s="505"/>
      <c r="S111" s="505"/>
      <c r="AJ111" s="503"/>
      <c r="AK111" s="505"/>
      <c r="AL111" s="505"/>
    </row>
    <row r="112" spans="1:38" s="502" customFormat="1">
      <c r="N112" s="505"/>
      <c r="O112" s="505"/>
      <c r="S112" s="505"/>
      <c r="AJ112" s="503"/>
      <c r="AK112" s="505"/>
      <c r="AL112" s="505"/>
    </row>
    <row r="113" spans="1:38" s="502" customFormat="1">
      <c r="A113" s="751" t="s">
        <v>640</v>
      </c>
      <c r="B113" s="751"/>
      <c r="C113" s="751"/>
      <c r="D113" s="751"/>
      <c r="E113" s="751"/>
      <c r="F113" s="751"/>
      <c r="G113" s="751"/>
      <c r="H113" s="751"/>
      <c r="I113" s="751"/>
      <c r="J113" s="751"/>
      <c r="K113" s="751"/>
      <c r="L113" s="751"/>
      <c r="M113" s="751"/>
      <c r="N113" s="751"/>
      <c r="O113" s="751"/>
      <c r="P113" s="751"/>
      <c r="Q113" s="751"/>
      <c r="R113" s="751"/>
      <c r="S113" s="751"/>
      <c r="T113" s="751"/>
      <c r="U113" s="751"/>
      <c r="V113" s="751"/>
      <c r="W113" s="751"/>
      <c r="X113" s="751"/>
      <c r="Y113" s="751"/>
      <c r="Z113" s="751"/>
      <c r="AA113" s="751"/>
      <c r="AB113" s="751"/>
      <c r="AC113" s="751"/>
      <c r="AD113" s="751"/>
      <c r="AE113" s="751"/>
      <c r="AF113" s="751"/>
      <c r="AG113" s="751"/>
      <c r="AH113" s="751"/>
      <c r="AI113" s="751"/>
      <c r="AJ113" s="503"/>
      <c r="AK113" s="505"/>
      <c r="AL113" s="505"/>
    </row>
    <row r="114" spans="1:38" s="502" customFormat="1">
      <c r="A114" s="501"/>
      <c r="B114" s="501"/>
      <c r="C114" s="501"/>
      <c r="D114" s="501"/>
      <c r="E114" s="501"/>
      <c r="F114" s="501"/>
      <c r="G114" s="501"/>
      <c r="H114" s="501"/>
      <c r="I114" s="501"/>
      <c r="J114" s="501"/>
      <c r="K114" s="501"/>
      <c r="L114" s="501"/>
      <c r="M114" s="501"/>
      <c r="N114" s="501"/>
      <c r="O114" s="501"/>
      <c r="P114" s="501"/>
      <c r="Q114" s="501"/>
      <c r="R114" s="501"/>
      <c r="S114" s="501"/>
      <c r="T114" s="501"/>
      <c r="U114" s="501"/>
      <c r="V114" s="501"/>
      <c r="W114" s="501"/>
      <c r="X114" s="501"/>
      <c r="Y114" s="501"/>
      <c r="Z114" s="501"/>
      <c r="AA114" s="501"/>
      <c r="AB114" s="501"/>
      <c r="AC114" s="501"/>
      <c r="AD114" s="501"/>
      <c r="AE114" s="501"/>
      <c r="AF114" s="501"/>
      <c r="AG114" s="501"/>
      <c r="AH114" s="501"/>
      <c r="AI114" s="501"/>
      <c r="AJ114" s="503"/>
      <c r="AK114" s="505"/>
      <c r="AL114" s="505"/>
    </row>
    <row r="115" spans="1:38" s="502" customFormat="1">
      <c r="A115" s="752" t="s">
        <v>428</v>
      </c>
      <c r="B115" s="752"/>
      <c r="C115" s="752"/>
      <c r="D115" s="752"/>
      <c r="E115" s="752"/>
      <c r="F115" s="752"/>
      <c r="G115" s="752"/>
      <c r="H115" s="752"/>
      <c r="I115" s="752"/>
      <c r="J115" s="752"/>
      <c r="K115" s="752"/>
      <c r="L115" s="752"/>
      <c r="M115" s="752"/>
      <c r="N115" s="752"/>
      <c r="O115" s="752"/>
      <c r="P115" s="752"/>
      <c r="Q115" s="752"/>
      <c r="R115" s="752"/>
      <c r="S115" s="752"/>
      <c r="T115" s="752"/>
      <c r="U115" s="752"/>
      <c r="V115" s="752"/>
      <c r="W115" s="752"/>
      <c r="X115" s="752"/>
      <c r="Y115" s="752"/>
      <c r="Z115" s="752"/>
      <c r="AA115" s="752"/>
      <c r="AB115" s="752"/>
      <c r="AC115" s="752"/>
      <c r="AD115" s="752"/>
      <c r="AE115" s="752"/>
      <c r="AF115" s="752"/>
      <c r="AG115" s="752"/>
      <c r="AH115" s="752"/>
      <c r="AI115" s="752"/>
      <c r="AJ115" s="503"/>
      <c r="AK115" s="505"/>
      <c r="AL115" s="505"/>
    </row>
    <row r="116" spans="1:38" s="502" customFormat="1">
      <c r="N116" s="505"/>
      <c r="O116" s="505"/>
      <c r="S116" s="505"/>
      <c r="AJ116" s="503"/>
      <c r="AK116" s="505"/>
      <c r="AL116" s="505"/>
    </row>
    <row r="117" spans="1:38" s="502" customFormat="1">
      <c r="A117" s="502" t="s">
        <v>429</v>
      </c>
      <c r="B117" s="750">
        <f>K103+K97</f>
        <v>26.88</v>
      </c>
      <c r="C117" s="750"/>
      <c r="D117" s="506" t="s">
        <v>114</v>
      </c>
      <c r="E117" s="750">
        <v>74</v>
      </c>
      <c r="F117" s="750"/>
      <c r="G117" s="502" t="s">
        <v>1</v>
      </c>
      <c r="H117" s="506" t="s">
        <v>115</v>
      </c>
      <c r="I117" s="750">
        <f>B117*E117</f>
        <v>1989.12</v>
      </c>
      <c r="J117" s="750"/>
      <c r="K117" s="750"/>
      <c r="L117" s="341" t="s">
        <v>430</v>
      </c>
      <c r="N117" s="341"/>
      <c r="O117" s="341"/>
      <c r="Q117" s="505"/>
      <c r="AH117" s="503"/>
      <c r="AI117" s="505"/>
      <c r="AJ117" s="503">
        <f>I117</f>
        <v>1989.12</v>
      </c>
      <c r="AK117" s="505"/>
      <c r="AL117" s="505"/>
    </row>
    <row r="118" spans="1:38" s="408" customFormat="1">
      <c r="N118" s="407"/>
      <c r="O118" s="407"/>
      <c r="S118" s="407"/>
      <c r="AJ118" s="404"/>
      <c r="AK118" s="407"/>
      <c r="AL118" s="407"/>
    </row>
    <row r="119" spans="1:38" s="408" customFormat="1">
      <c r="A119" s="755" t="s">
        <v>641</v>
      </c>
      <c r="B119" s="756"/>
      <c r="C119" s="756"/>
      <c r="D119" s="756"/>
      <c r="E119" s="756"/>
      <c r="F119" s="756"/>
      <c r="G119" s="756"/>
      <c r="H119" s="756"/>
      <c r="I119" s="756"/>
      <c r="J119" s="756"/>
      <c r="K119" s="756"/>
      <c r="L119" s="756"/>
      <c r="M119" s="756"/>
      <c r="N119" s="756"/>
      <c r="O119" s="756"/>
      <c r="P119" s="756"/>
      <c r="Q119" s="756"/>
      <c r="R119" s="756"/>
      <c r="S119" s="756"/>
      <c r="T119" s="756"/>
      <c r="U119" s="756"/>
      <c r="V119" s="756"/>
      <c r="W119" s="756"/>
      <c r="X119" s="756"/>
      <c r="Y119" s="756"/>
      <c r="Z119" s="756"/>
      <c r="AA119" s="756"/>
      <c r="AB119" s="756"/>
      <c r="AC119" s="756"/>
      <c r="AD119" s="756"/>
      <c r="AE119" s="756"/>
      <c r="AF119" s="756"/>
      <c r="AG119" s="756"/>
      <c r="AH119" s="756"/>
      <c r="AI119" s="757"/>
      <c r="AJ119" s="404"/>
      <c r="AK119" s="407"/>
      <c r="AL119" s="407"/>
    </row>
    <row r="120" spans="1:38" s="408" customFormat="1">
      <c r="A120" s="409"/>
      <c r="B120" s="409"/>
      <c r="C120" s="409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2"/>
      <c r="O120" s="412"/>
      <c r="P120" s="409"/>
      <c r="Q120" s="409"/>
      <c r="R120" s="409"/>
      <c r="S120" s="412"/>
      <c r="T120" s="409"/>
      <c r="U120" s="409"/>
      <c r="V120" s="409"/>
      <c r="W120" s="409"/>
      <c r="X120" s="409"/>
      <c r="Y120" s="409"/>
      <c r="Z120" s="409"/>
      <c r="AA120" s="409"/>
      <c r="AB120" s="409"/>
      <c r="AC120" s="409"/>
      <c r="AD120" s="409"/>
      <c r="AE120" s="409"/>
      <c r="AF120" s="409"/>
      <c r="AG120" s="409"/>
      <c r="AH120" s="409"/>
      <c r="AI120" s="409"/>
      <c r="AJ120" s="404"/>
      <c r="AK120" s="407"/>
      <c r="AL120" s="407"/>
    </row>
    <row r="121" spans="1:38" s="502" customFormat="1">
      <c r="A121" s="751" t="s">
        <v>666</v>
      </c>
      <c r="B121" s="751"/>
      <c r="C121" s="751"/>
      <c r="D121" s="751"/>
      <c r="E121" s="751"/>
      <c r="F121" s="751"/>
      <c r="G121" s="751"/>
      <c r="H121" s="751"/>
      <c r="I121" s="751"/>
      <c r="J121" s="751"/>
      <c r="K121" s="751"/>
      <c r="L121" s="751"/>
      <c r="M121" s="751"/>
      <c r="N121" s="751"/>
      <c r="O121" s="751"/>
      <c r="P121" s="751"/>
      <c r="Q121" s="751"/>
      <c r="R121" s="751"/>
      <c r="S121" s="751"/>
      <c r="T121" s="751"/>
      <c r="U121" s="751"/>
      <c r="V121" s="751"/>
      <c r="W121" s="751"/>
      <c r="X121" s="751"/>
      <c r="Y121" s="751"/>
      <c r="Z121" s="751"/>
      <c r="AA121" s="751"/>
      <c r="AB121" s="751"/>
      <c r="AC121" s="751"/>
      <c r="AD121" s="751"/>
      <c r="AE121" s="751"/>
      <c r="AF121" s="751"/>
      <c r="AG121" s="751"/>
      <c r="AH121" s="751"/>
      <c r="AI121" s="751"/>
      <c r="AJ121" s="503"/>
      <c r="AK121" s="505"/>
      <c r="AL121" s="505"/>
    </row>
    <row r="122" spans="1:38" s="502" customFormat="1">
      <c r="N122" s="505"/>
      <c r="O122" s="505"/>
      <c r="S122" s="505"/>
      <c r="AJ122" s="503"/>
      <c r="AK122" s="505"/>
      <c r="AL122" s="505"/>
    </row>
    <row r="123" spans="1:38" s="502" customFormat="1">
      <c r="A123" s="752" t="s">
        <v>454</v>
      </c>
      <c r="B123" s="752"/>
      <c r="C123" s="752"/>
      <c r="D123" s="752"/>
      <c r="E123" s="752"/>
      <c r="F123" s="752"/>
      <c r="G123" s="752"/>
      <c r="H123" s="752"/>
      <c r="I123" s="752"/>
      <c r="J123" s="752"/>
      <c r="K123" s="752"/>
      <c r="L123" s="752"/>
      <c r="M123" s="752"/>
      <c r="N123" s="752"/>
      <c r="O123" s="752"/>
      <c r="P123" s="752"/>
      <c r="Q123" s="752"/>
      <c r="R123" s="752"/>
      <c r="S123" s="752"/>
      <c r="T123" s="752"/>
      <c r="U123" s="752"/>
      <c r="V123" s="752"/>
      <c r="W123" s="752"/>
      <c r="X123" s="752"/>
      <c r="Y123" s="752"/>
      <c r="Z123" s="752"/>
      <c r="AA123" s="752"/>
      <c r="AB123" s="752"/>
      <c r="AC123" s="752"/>
      <c r="AD123" s="752"/>
      <c r="AE123" s="752"/>
      <c r="AF123" s="752"/>
      <c r="AG123" s="752"/>
      <c r="AH123" s="752"/>
      <c r="AI123" s="752"/>
      <c r="AJ123" s="503"/>
      <c r="AK123" s="505"/>
      <c r="AL123" s="505"/>
    </row>
    <row r="124" spans="1:38" s="502" customFormat="1">
      <c r="AJ124" s="503"/>
      <c r="AK124" s="505"/>
      <c r="AL124" s="505"/>
    </row>
    <row r="125" spans="1:38" s="502" customFormat="1">
      <c r="A125" s="502" t="s">
        <v>421</v>
      </c>
      <c r="B125" s="750">
        <f>SUM(B27:C28)</f>
        <v>257.89999999999998</v>
      </c>
      <c r="C125" s="750"/>
      <c r="D125" s="503" t="s">
        <v>114</v>
      </c>
      <c r="E125" s="750">
        <v>2</v>
      </c>
      <c r="F125" s="750"/>
      <c r="G125" s="503" t="s">
        <v>139</v>
      </c>
      <c r="H125" s="750">
        <v>6</v>
      </c>
      <c r="I125" s="750"/>
      <c r="J125" s="341" t="s">
        <v>139</v>
      </c>
      <c r="K125" s="750">
        <v>6</v>
      </c>
      <c r="L125" s="750"/>
      <c r="N125" s="341"/>
      <c r="O125" s="341"/>
      <c r="S125" s="505"/>
      <c r="AJ125" s="503"/>
      <c r="AK125" s="505"/>
      <c r="AL125" s="505"/>
    </row>
    <row r="126" spans="1:38" s="502" customFormat="1">
      <c r="B126" s="503"/>
      <c r="C126" s="503"/>
      <c r="D126" s="503"/>
      <c r="E126" s="503"/>
      <c r="F126" s="503"/>
      <c r="G126" s="503"/>
      <c r="H126" s="503"/>
      <c r="I126" s="503"/>
      <c r="J126" s="503"/>
      <c r="K126" s="503"/>
      <c r="L126" s="503"/>
      <c r="N126" s="341"/>
      <c r="O126" s="341"/>
      <c r="Q126" s="341"/>
      <c r="S126" s="505"/>
      <c r="AJ126" s="503">
        <f>B127</f>
        <v>503.8</v>
      </c>
      <c r="AK126" s="505"/>
      <c r="AL126" s="505"/>
    </row>
    <row r="127" spans="1:38" s="502" customFormat="1">
      <c r="A127" s="502" t="s">
        <v>437</v>
      </c>
      <c r="B127" s="750">
        <f>(B125*E125)-H125-K125</f>
        <v>503.8</v>
      </c>
      <c r="C127" s="750"/>
      <c r="D127" s="503" t="s">
        <v>1</v>
      </c>
      <c r="E127" s="503"/>
      <c r="F127" s="503"/>
      <c r="G127" s="503"/>
      <c r="H127" s="503"/>
      <c r="I127" s="503"/>
      <c r="J127" s="503"/>
      <c r="K127" s="503"/>
      <c r="L127" s="503"/>
      <c r="N127" s="341"/>
      <c r="O127" s="341"/>
      <c r="Q127" s="341"/>
      <c r="S127" s="505"/>
      <c r="AJ127" s="503"/>
      <c r="AK127" s="505"/>
      <c r="AL127" s="505"/>
    </row>
    <row r="128" spans="1:38" s="477" customFormat="1">
      <c r="B128" s="478"/>
      <c r="C128" s="478"/>
      <c r="D128" s="478"/>
      <c r="E128" s="478"/>
      <c r="F128" s="478"/>
      <c r="G128" s="478"/>
      <c r="H128" s="478"/>
      <c r="I128" s="478"/>
      <c r="J128" s="478"/>
      <c r="K128" s="478"/>
      <c r="L128" s="478"/>
      <c r="N128" s="341"/>
      <c r="O128" s="341"/>
      <c r="Q128" s="341"/>
      <c r="S128" s="480"/>
      <c r="AJ128" s="478"/>
      <c r="AK128" s="480"/>
      <c r="AL128" s="480"/>
    </row>
    <row r="129" spans="1:38" s="502" customFormat="1">
      <c r="A129" s="751" t="s">
        <v>642</v>
      </c>
      <c r="B129" s="751"/>
      <c r="C129" s="751"/>
      <c r="D129" s="751"/>
      <c r="E129" s="751"/>
      <c r="F129" s="751"/>
      <c r="G129" s="751"/>
      <c r="H129" s="751"/>
      <c r="I129" s="751"/>
      <c r="J129" s="751"/>
      <c r="K129" s="751"/>
      <c r="L129" s="751"/>
      <c r="M129" s="751"/>
      <c r="N129" s="751"/>
      <c r="O129" s="751"/>
      <c r="P129" s="751"/>
      <c r="Q129" s="751"/>
      <c r="R129" s="751"/>
      <c r="S129" s="751"/>
      <c r="T129" s="751"/>
      <c r="U129" s="751"/>
      <c r="V129" s="751"/>
      <c r="W129" s="751"/>
      <c r="X129" s="751"/>
      <c r="Y129" s="751"/>
      <c r="Z129" s="751"/>
      <c r="AA129" s="751"/>
      <c r="AB129" s="751"/>
      <c r="AC129" s="751"/>
      <c r="AD129" s="751"/>
      <c r="AE129" s="751"/>
      <c r="AF129" s="751"/>
      <c r="AG129" s="751"/>
      <c r="AH129" s="751"/>
      <c r="AI129" s="751"/>
      <c r="AJ129" s="503"/>
      <c r="AK129" s="505"/>
      <c r="AL129" s="505"/>
    </row>
    <row r="130" spans="1:38" s="502" customFormat="1">
      <c r="B130" s="503"/>
      <c r="C130" s="503"/>
      <c r="D130" s="503"/>
      <c r="E130" s="503"/>
      <c r="F130" s="503"/>
      <c r="G130" s="503"/>
      <c r="H130" s="503"/>
      <c r="I130" s="503"/>
      <c r="J130" s="503"/>
      <c r="K130" s="503"/>
      <c r="L130" s="503"/>
      <c r="N130" s="341"/>
      <c r="O130" s="341"/>
      <c r="Q130" s="341"/>
      <c r="S130" s="505"/>
      <c r="AJ130" s="503"/>
      <c r="AK130" s="505"/>
      <c r="AL130" s="505"/>
    </row>
    <row r="131" spans="1:38" s="502" customFormat="1">
      <c r="B131" s="503" t="s">
        <v>283</v>
      </c>
      <c r="C131" s="503"/>
      <c r="D131" s="503"/>
      <c r="E131" s="503" t="s">
        <v>482</v>
      </c>
      <c r="F131" s="503"/>
      <c r="G131" s="503"/>
      <c r="H131" s="503" t="s">
        <v>282</v>
      </c>
      <c r="I131" s="503"/>
      <c r="J131" s="503"/>
      <c r="K131" s="503"/>
      <c r="L131" s="503"/>
      <c r="N131" s="341"/>
      <c r="O131" s="341"/>
      <c r="Q131" s="341"/>
      <c r="S131" s="505"/>
      <c r="AJ131" s="503"/>
      <c r="AK131" s="505"/>
      <c r="AL131" s="505"/>
    </row>
    <row r="132" spans="1:38" s="502" customFormat="1">
      <c r="A132" s="502" t="s">
        <v>453</v>
      </c>
      <c r="B132" s="750">
        <f>E50</f>
        <v>3.6</v>
      </c>
      <c r="C132" s="750"/>
      <c r="D132" s="503" t="s">
        <v>114</v>
      </c>
      <c r="E132" s="750">
        <v>0.2</v>
      </c>
      <c r="F132" s="750"/>
      <c r="G132" s="503" t="s">
        <v>114</v>
      </c>
      <c r="H132" s="750">
        <v>120</v>
      </c>
      <c r="I132" s="750"/>
      <c r="J132" s="503" t="s">
        <v>115</v>
      </c>
      <c r="K132" s="750">
        <f>B132*E132*H132</f>
        <v>86.4</v>
      </c>
      <c r="L132" s="750"/>
      <c r="M132" s="502" t="s">
        <v>3</v>
      </c>
      <c r="N132" s="341"/>
      <c r="Q132" s="341" t="s">
        <v>487</v>
      </c>
      <c r="S132" s="505"/>
      <c r="AJ132" s="503"/>
      <c r="AK132" s="505"/>
      <c r="AL132" s="505"/>
    </row>
    <row r="133" spans="1:38" s="502" customFormat="1">
      <c r="A133" s="502" t="s">
        <v>453</v>
      </c>
      <c r="B133" s="750">
        <v>7.2</v>
      </c>
      <c r="C133" s="750"/>
      <c r="D133" s="503" t="s">
        <v>114</v>
      </c>
      <c r="E133" s="750">
        <v>0.2</v>
      </c>
      <c r="F133" s="750"/>
      <c r="G133" s="503" t="s">
        <v>114</v>
      </c>
      <c r="H133" s="750">
        <v>137.9</v>
      </c>
      <c r="I133" s="750"/>
      <c r="J133" s="503" t="s">
        <v>115</v>
      </c>
      <c r="K133" s="750">
        <f>B133*E133*H133</f>
        <v>198.58</v>
      </c>
      <c r="L133" s="750"/>
      <c r="M133" s="502" t="s">
        <v>3</v>
      </c>
      <c r="N133" s="341"/>
      <c r="Q133" s="341" t="s">
        <v>495</v>
      </c>
      <c r="S133" s="505"/>
      <c r="AJ133" s="503"/>
      <c r="AK133" s="505"/>
      <c r="AL133" s="505"/>
    </row>
    <row r="134" spans="1:38" s="502" customFormat="1">
      <c r="B134" s="503"/>
      <c r="C134" s="503"/>
      <c r="D134" s="503"/>
      <c r="E134" s="503"/>
      <c r="F134" s="503"/>
      <c r="G134" s="503"/>
      <c r="H134" s="503"/>
      <c r="I134" s="503"/>
      <c r="J134" s="503"/>
      <c r="K134" s="503"/>
      <c r="L134" s="503"/>
      <c r="N134" s="341"/>
      <c r="Q134" s="341"/>
      <c r="S134" s="505"/>
      <c r="AJ134" s="503"/>
      <c r="AK134" s="505"/>
      <c r="AL134" s="505"/>
    </row>
    <row r="135" spans="1:38" s="502" customFormat="1">
      <c r="A135" s="502" t="s">
        <v>453</v>
      </c>
      <c r="B135" s="750">
        <f>SUM(K132:L133)</f>
        <v>284.98</v>
      </c>
      <c r="C135" s="750"/>
      <c r="D135" s="503" t="s">
        <v>3</v>
      </c>
      <c r="E135" s="503"/>
      <c r="F135" s="503"/>
      <c r="G135" s="503"/>
      <c r="H135" s="503"/>
      <c r="I135" s="503"/>
      <c r="J135" s="503"/>
      <c r="K135" s="503"/>
      <c r="L135" s="503"/>
      <c r="N135" s="341"/>
      <c r="O135" s="341"/>
      <c r="Q135" s="341"/>
      <c r="S135" s="505"/>
      <c r="AJ135" s="503">
        <f>B135</f>
        <v>284.98</v>
      </c>
      <c r="AK135" s="505"/>
      <c r="AL135" s="505"/>
    </row>
    <row r="136" spans="1:38" s="510" customFormat="1">
      <c r="B136" s="511"/>
      <c r="C136" s="511"/>
      <c r="D136" s="511"/>
      <c r="E136" s="511"/>
      <c r="F136" s="511"/>
      <c r="G136" s="511"/>
      <c r="H136" s="511"/>
      <c r="I136" s="511"/>
      <c r="J136" s="511"/>
      <c r="K136" s="511"/>
      <c r="L136" s="511"/>
      <c r="N136" s="341"/>
      <c r="O136" s="341"/>
      <c r="Q136" s="341"/>
      <c r="S136" s="515"/>
      <c r="AJ136" s="511"/>
      <c r="AK136" s="515"/>
      <c r="AL136" s="515"/>
    </row>
    <row r="137" spans="1:38" s="510" customFormat="1">
      <c r="A137" s="751" t="s">
        <v>643</v>
      </c>
      <c r="B137" s="751"/>
      <c r="C137" s="751"/>
      <c r="D137" s="751"/>
      <c r="E137" s="751"/>
      <c r="F137" s="751"/>
      <c r="G137" s="751"/>
      <c r="H137" s="751"/>
      <c r="I137" s="751"/>
      <c r="J137" s="751"/>
      <c r="K137" s="751"/>
      <c r="L137" s="751"/>
      <c r="M137" s="751"/>
      <c r="N137" s="751"/>
      <c r="O137" s="751"/>
      <c r="P137" s="751"/>
      <c r="Q137" s="751"/>
      <c r="R137" s="751"/>
      <c r="S137" s="751"/>
      <c r="T137" s="751"/>
      <c r="U137" s="751"/>
      <c r="V137" s="751"/>
      <c r="W137" s="751"/>
      <c r="X137" s="751"/>
      <c r="Y137" s="751"/>
      <c r="Z137" s="751"/>
      <c r="AA137" s="751"/>
      <c r="AB137" s="751"/>
      <c r="AC137" s="751"/>
      <c r="AD137" s="751"/>
      <c r="AE137" s="751"/>
      <c r="AF137" s="751"/>
      <c r="AG137" s="751"/>
      <c r="AH137" s="751"/>
      <c r="AI137" s="751"/>
      <c r="AJ137" s="511"/>
      <c r="AK137" s="515"/>
      <c r="AL137" s="515"/>
    </row>
    <row r="138" spans="1:38" s="510" customFormat="1">
      <c r="N138" s="515"/>
      <c r="O138" s="515"/>
      <c r="S138" s="515"/>
      <c r="AJ138" s="511"/>
      <c r="AK138" s="515"/>
      <c r="AL138" s="515"/>
    </row>
    <row r="139" spans="1:38" s="510" customFormat="1">
      <c r="A139" s="752" t="s">
        <v>588</v>
      </c>
      <c r="B139" s="752"/>
      <c r="C139" s="752"/>
      <c r="D139" s="752"/>
      <c r="E139" s="752"/>
      <c r="F139" s="752"/>
      <c r="G139" s="752"/>
      <c r="H139" s="752"/>
      <c r="I139" s="752"/>
      <c r="J139" s="752"/>
      <c r="K139" s="752"/>
      <c r="L139" s="752"/>
      <c r="M139" s="752"/>
      <c r="N139" s="752"/>
      <c r="O139" s="752"/>
      <c r="P139" s="752"/>
      <c r="Q139" s="752"/>
      <c r="R139" s="752"/>
      <c r="S139" s="752"/>
      <c r="T139" s="752"/>
      <c r="U139" s="752"/>
      <c r="V139" s="752"/>
      <c r="W139" s="752"/>
      <c r="X139" s="752"/>
      <c r="Y139" s="752"/>
      <c r="Z139" s="752"/>
      <c r="AA139" s="752"/>
      <c r="AB139" s="752"/>
      <c r="AC139" s="752"/>
      <c r="AD139" s="752"/>
      <c r="AE139" s="752"/>
      <c r="AF139" s="752"/>
      <c r="AG139" s="752"/>
      <c r="AH139" s="752"/>
      <c r="AI139" s="752"/>
      <c r="AJ139" s="511"/>
      <c r="AK139" s="515"/>
      <c r="AL139" s="515"/>
    </row>
    <row r="140" spans="1:38" s="510" customFormat="1">
      <c r="N140" s="515"/>
      <c r="O140" s="515"/>
      <c r="S140" s="515"/>
      <c r="AJ140" s="511"/>
      <c r="AK140" s="515"/>
      <c r="AL140" s="515"/>
    </row>
    <row r="141" spans="1:38" s="510" customFormat="1">
      <c r="A141" s="510" t="s">
        <v>152</v>
      </c>
      <c r="B141" s="750">
        <v>120</v>
      </c>
      <c r="C141" s="750"/>
      <c r="D141" s="511" t="s">
        <v>114</v>
      </c>
      <c r="E141" s="753">
        <v>3</v>
      </c>
      <c r="F141" s="753"/>
      <c r="G141" s="516" t="s">
        <v>115</v>
      </c>
      <c r="H141" s="750">
        <f>B141*E141</f>
        <v>360</v>
      </c>
      <c r="I141" s="750"/>
      <c r="J141" s="341" t="s">
        <v>0</v>
      </c>
      <c r="K141" s="750"/>
      <c r="L141" s="750"/>
      <c r="M141" s="341"/>
      <c r="N141" s="515"/>
      <c r="O141" s="510" t="s">
        <v>447</v>
      </c>
      <c r="S141" s="515"/>
      <c r="U141" s="515"/>
      <c r="V141" s="515"/>
      <c r="W141" s="515"/>
      <c r="AG141" s="511"/>
      <c r="AH141" s="515"/>
      <c r="AI141" s="515"/>
    </row>
    <row r="142" spans="1:38" s="510" customFormat="1">
      <c r="A142" s="510" t="s">
        <v>152</v>
      </c>
      <c r="B142" s="750">
        <v>137.9</v>
      </c>
      <c r="C142" s="750"/>
      <c r="D142" s="511" t="s">
        <v>114</v>
      </c>
      <c r="E142" s="753">
        <v>6.4</v>
      </c>
      <c r="F142" s="753"/>
      <c r="G142" s="516" t="s">
        <v>115</v>
      </c>
      <c r="H142" s="750">
        <f>B142*E142</f>
        <v>882.56</v>
      </c>
      <c r="I142" s="750"/>
      <c r="J142" s="341" t="s">
        <v>0</v>
      </c>
      <c r="K142" s="750"/>
      <c r="L142" s="750"/>
      <c r="M142" s="341"/>
      <c r="N142" s="515"/>
      <c r="O142" s="510" t="s">
        <v>448</v>
      </c>
      <c r="S142" s="515"/>
      <c r="U142" s="515"/>
      <c r="V142" s="515"/>
      <c r="W142" s="515"/>
      <c r="AG142" s="511"/>
      <c r="AH142" s="515"/>
      <c r="AI142" s="515"/>
    </row>
    <row r="143" spans="1:38" s="510" customFormat="1">
      <c r="N143" s="515"/>
      <c r="O143" s="515"/>
      <c r="S143" s="515"/>
      <c r="AJ143" s="511"/>
      <c r="AK143" s="515"/>
      <c r="AL143" s="515"/>
    </row>
    <row r="144" spans="1:38" s="510" customFormat="1">
      <c r="A144" s="510" t="s">
        <v>152</v>
      </c>
      <c r="B144" s="750">
        <f>SUM(H141:I142)</f>
        <v>1242.56</v>
      </c>
      <c r="C144" s="750"/>
      <c r="D144" s="511" t="s">
        <v>0</v>
      </c>
      <c r="E144" s="750"/>
      <c r="F144" s="750"/>
      <c r="G144" s="511"/>
      <c r="H144" s="750"/>
      <c r="I144" s="750"/>
      <c r="J144" s="511"/>
      <c r="K144" s="750"/>
      <c r="L144" s="750"/>
      <c r="M144" s="511"/>
      <c r="N144" s="511"/>
      <c r="P144" s="341"/>
      <c r="Q144" s="341"/>
      <c r="S144" s="515"/>
      <c r="AJ144" s="511">
        <f>B144</f>
        <v>1242.56</v>
      </c>
      <c r="AK144" s="515"/>
      <c r="AL144" s="515"/>
    </row>
    <row r="145" spans="1:38" s="444" customFormat="1">
      <c r="B145" s="445"/>
      <c r="C145" s="445"/>
      <c r="D145" s="445"/>
      <c r="E145" s="445"/>
      <c r="F145" s="445"/>
      <c r="G145" s="445"/>
      <c r="H145" s="445"/>
      <c r="I145" s="445"/>
      <c r="J145" s="445"/>
      <c r="K145" s="445"/>
      <c r="L145" s="445"/>
      <c r="N145" s="341"/>
      <c r="O145" s="341"/>
      <c r="Q145" s="341"/>
      <c r="S145" s="446"/>
      <c r="AJ145" s="445"/>
      <c r="AK145" s="446"/>
      <c r="AL145" s="446"/>
    </row>
    <row r="146" spans="1:38" s="502" customFormat="1">
      <c r="A146" s="751" t="s">
        <v>644</v>
      </c>
      <c r="B146" s="751"/>
      <c r="C146" s="751"/>
      <c r="D146" s="751"/>
      <c r="E146" s="751"/>
      <c r="F146" s="751"/>
      <c r="G146" s="751"/>
      <c r="H146" s="751"/>
      <c r="I146" s="751"/>
      <c r="J146" s="751"/>
      <c r="K146" s="751"/>
      <c r="L146" s="751"/>
      <c r="M146" s="751"/>
      <c r="N146" s="751"/>
      <c r="O146" s="751"/>
      <c r="P146" s="751"/>
      <c r="Q146" s="751"/>
      <c r="R146" s="751"/>
      <c r="S146" s="751"/>
      <c r="T146" s="751"/>
      <c r="U146" s="751"/>
      <c r="V146" s="751"/>
      <c r="W146" s="751"/>
      <c r="X146" s="751"/>
      <c r="Y146" s="751"/>
      <c r="Z146" s="751"/>
      <c r="AA146" s="751"/>
      <c r="AB146" s="751"/>
      <c r="AC146" s="751"/>
      <c r="AD146" s="751"/>
      <c r="AE146" s="751"/>
      <c r="AF146" s="751"/>
      <c r="AG146" s="751"/>
      <c r="AH146" s="751"/>
      <c r="AI146" s="751"/>
      <c r="AJ146" s="503"/>
      <c r="AK146" s="505"/>
      <c r="AL146" s="505"/>
    </row>
    <row r="147" spans="1:38" s="502" customFormat="1">
      <c r="N147" s="505"/>
      <c r="O147" s="505"/>
      <c r="S147" s="505"/>
      <c r="AJ147" s="503"/>
      <c r="AK147" s="505"/>
      <c r="AL147" s="505"/>
    </row>
    <row r="148" spans="1:38" s="502" customFormat="1">
      <c r="A148" s="752" t="s">
        <v>451</v>
      </c>
      <c r="B148" s="752"/>
      <c r="C148" s="752"/>
      <c r="D148" s="752"/>
      <c r="E148" s="752"/>
      <c r="F148" s="752"/>
      <c r="G148" s="752"/>
      <c r="H148" s="752"/>
      <c r="I148" s="752"/>
      <c r="J148" s="752"/>
      <c r="K148" s="752"/>
      <c r="L148" s="752"/>
      <c r="M148" s="752"/>
      <c r="N148" s="752"/>
      <c r="O148" s="752"/>
      <c r="P148" s="752"/>
      <c r="Q148" s="752"/>
      <c r="R148" s="752"/>
      <c r="S148" s="752"/>
      <c r="T148" s="752"/>
      <c r="U148" s="752"/>
      <c r="V148" s="752"/>
      <c r="W148" s="752"/>
      <c r="X148" s="752"/>
      <c r="Y148" s="752"/>
      <c r="Z148" s="752"/>
      <c r="AA148" s="752"/>
      <c r="AB148" s="752"/>
      <c r="AC148" s="752"/>
      <c r="AD148" s="752"/>
      <c r="AE148" s="752"/>
      <c r="AF148" s="752"/>
      <c r="AG148" s="752"/>
      <c r="AH148" s="752"/>
      <c r="AI148" s="752"/>
      <c r="AJ148" s="503"/>
      <c r="AK148" s="505"/>
      <c r="AL148" s="505"/>
    </row>
    <row r="149" spans="1:38" s="502" customFormat="1">
      <c r="N149" s="505"/>
      <c r="O149" s="505"/>
      <c r="S149" s="505"/>
      <c r="AJ149" s="503"/>
      <c r="AK149" s="505"/>
      <c r="AL149" s="505"/>
    </row>
    <row r="150" spans="1:38" s="502" customFormat="1">
      <c r="A150" s="502" t="s">
        <v>152</v>
      </c>
      <c r="B150" s="750">
        <v>120</v>
      </c>
      <c r="C150" s="750"/>
      <c r="D150" s="503" t="s">
        <v>114</v>
      </c>
      <c r="E150" s="753">
        <v>3</v>
      </c>
      <c r="F150" s="753"/>
      <c r="G150" s="504" t="s">
        <v>114</v>
      </c>
      <c r="H150" s="753">
        <v>2</v>
      </c>
      <c r="I150" s="753"/>
      <c r="J150" s="506" t="s">
        <v>115</v>
      </c>
      <c r="K150" s="750">
        <f t="shared" ref="K150:K151" si="0">B150*E150*H150</f>
        <v>720</v>
      </c>
      <c r="L150" s="750"/>
      <c r="M150" s="341" t="s">
        <v>0</v>
      </c>
      <c r="N150" s="750"/>
      <c r="O150" s="750"/>
      <c r="P150" s="341"/>
      <c r="Q150" s="505"/>
      <c r="R150" s="502" t="s">
        <v>447</v>
      </c>
      <c r="V150" s="505"/>
      <c r="X150" s="505"/>
      <c r="Y150" s="505"/>
      <c r="Z150" s="505"/>
      <c r="AJ150" s="503"/>
      <c r="AK150" s="505"/>
      <c r="AL150" s="505"/>
    </row>
    <row r="151" spans="1:38" s="502" customFormat="1">
      <c r="A151" s="502" t="s">
        <v>152</v>
      </c>
      <c r="B151" s="750">
        <v>137.9</v>
      </c>
      <c r="C151" s="750"/>
      <c r="D151" s="503" t="s">
        <v>114</v>
      </c>
      <c r="E151" s="753">
        <v>6.4</v>
      </c>
      <c r="F151" s="753"/>
      <c r="G151" s="504" t="s">
        <v>114</v>
      </c>
      <c r="H151" s="753">
        <v>2</v>
      </c>
      <c r="I151" s="753"/>
      <c r="J151" s="506" t="s">
        <v>115</v>
      </c>
      <c r="K151" s="750">
        <f t="shared" si="0"/>
        <v>1765.12</v>
      </c>
      <c r="L151" s="750"/>
      <c r="M151" s="341" t="s">
        <v>0</v>
      </c>
      <c r="N151" s="750"/>
      <c r="O151" s="750"/>
      <c r="P151" s="341"/>
      <c r="Q151" s="505"/>
      <c r="R151" s="502" t="s">
        <v>448</v>
      </c>
      <c r="V151" s="505"/>
      <c r="X151" s="505"/>
      <c r="Y151" s="505"/>
      <c r="Z151" s="505"/>
      <c r="AJ151" s="503"/>
      <c r="AK151" s="505"/>
      <c r="AL151" s="505"/>
    </row>
    <row r="152" spans="1:38" s="502" customFormat="1">
      <c r="N152" s="505"/>
      <c r="O152" s="505"/>
      <c r="S152" s="505"/>
      <c r="AJ152" s="503"/>
      <c r="AK152" s="505"/>
      <c r="AL152" s="505"/>
    </row>
    <row r="153" spans="1:38" s="502" customFormat="1">
      <c r="A153" s="502" t="s">
        <v>152</v>
      </c>
      <c r="B153" s="750">
        <f>SUM(K150:L151)</f>
        <v>2485.12</v>
      </c>
      <c r="C153" s="750"/>
      <c r="D153" s="503" t="s">
        <v>0</v>
      </c>
      <c r="E153" s="750"/>
      <c r="F153" s="750"/>
      <c r="G153" s="503"/>
      <c r="H153" s="750"/>
      <c r="I153" s="750"/>
      <c r="J153" s="503"/>
      <c r="K153" s="750"/>
      <c r="L153" s="750"/>
      <c r="M153" s="503"/>
      <c r="N153" s="503"/>
      <c r="P153" s="341"/>
      <c r="Q153" s="341"/>
      <c r="S153" s="505"/>
      <c r="AJ153" s="503">
        <f>B153</f>
        <v>2485.12</v>
      </c>
      <c r="AK153" s="505"/>
      <c r="AL153" s="505"/>
    </row>
    <row r="154" spans="1:38" s="502" customFormat="1">
      <c r="B154" s="503"/>
      <c r="C154" s="503"/>
      <c r="D154" s="503"/>
      <c r="E154" s="503"/>
      <c r="F154" s="506"/>
      <c r="G154" s="503"/>
      <c r="H154" s="503"/>
      <c r="J154" s="506"/>
      <c r="K154" s="503"/>
      <c r="L154" s="503"/>
      <c r="M154" s="341"/>
      <c r="N154" s="505"/>
      <c r="P154" s="341"/>
      <c r="Q154" s="341"/>
      <c r="S154" s="505"/>
      <c r="AJ154" s="503"/>
      <c r="AK154" s="505"/>
      <c r="AL154" s="505"/>
    </row>
    <row r="155" spans="1:38" s="502" customFormat="1">
      <c r="A155" s="751" t="s">
        <v>667</v>
      </c>
      <c r="B155" s="751"/>
      <c r="C155" s="751"/>
      <c r="D155" s="751"/>
      <c r="E155" s="751"/>
      <c r="F155" s="751"/>
      <c r="G155" s="751"/>
      <c r="H155" s="751"/>
      <c r="I155" s="751"/>
      <c r="J155" s="751"/>
      <c r="K155" s="751"/>
      <c r="L155" s="751"/>
      <c r="M155" s="751"/>
      <c r="N155" s="751"/>
      <c r="O155" s="751"/>
      <c r="P155" s="751"/>
      <c r="Q155" s="751"/>
      <c r="R155" s="751"/>
      <c r="S155" s="751"/>
      <c r="T155" s="751"/>
      <c r="U155" s="751"/>
      <c r="V155" s="751"/>
      <c r="W155" s="751"/>
      <c r="X155" s="751"/>
      <c r="Y155" s="751"/>
      <c r="Z155" s="751"/>
      <c r="AA155" s="751"/>
      <c r="AB155" s="751"/>
      <c r="AC155" s="751"/>
      <c r="AD155" s="751"/>
      <c r="AE155" s="751"/>
      <c r="AF155" s="751"/>
      <c r="AG155" s="751"/>
      <c r="AH155" s="751"/>
      <c r="AI155" s="751"/>
      <c r="AJ155" s="503"/>
      <c r="AK155" s="505"/>
      <c r="AL155" s="505"/>
    </row>
    <row r="156" spans="1:38" s="502" customFormat="1">
      <c r="N156" s="505"/>
      <c r="O156" s="505"/>
      <c r="S156" s="505"/>
      <c r="AJ156" s="503"/>
      <c r="AK156" s="505"/>
      <c r="AL156" s="505"/>
    </row>
    <row r="157" spans="1:38" s="502" customFormat="1">
      <c r="A157" s="752" t="s">
        <v>670</v>
      </c>
      <c r="B157" s="752"/>
      <c r="C157" s="752"/>
      <c r="D157" s="752"/>
      <c r="E157" s="752"/>
      <c r="F157" s="752"/>
      <c r="G157" s="752"/>
      <c r="H157" s="752"/>
      <c r="I157" s="752"/>
      <c r="J157" s="752"/>
      <c r="K157" s="752"/>
      <c r="L157" s="752"/>
      <c r="M157" s="752"/>
      <c r="N157" s="752"/>
      <c r="O157" s="752"/>
      <c r="P157" s="752"/>
      <c r="Q157" s="752"/>
      <c r="R157" s="752"/>
      <c r="S157" s="752"/>
      <c r="T157" s="752"/>
      <c r="U157" s="752"/>
      <c r="V157" s="752"/>
      <c r="W157" s="752"/>
      <c r="X157" s="752"/>
      <c r="Y157" s="752"/>
      <c r="Z157" s="752"/>
      <c r="AA157" s="752"/>
      <c r="AB157" s="752"/>
      <c r="AC157" s="752"/>
      <c r="AD157" s="752"/>
      <c r="AE157" s="752"/>
      <c r="AF157" s="752"/>
      <c r="AG157" s="752"/>
      <c r="AH157" s="752"/>
      <c r="AI157" s="752"/>
      <c r="AJ157" s="503"/>
      <c r="AK157" s="505"/>
      <c r="AL157" s="505"/>
    </row>
    <row r="158" spans="1:38" s="502" customFormat="1">
      <c r="A158" s="501"/>
      <c r="B158" s="501"/>
      <c r="C158" s="501"/>
      <c r="D158" s="501"/>
      <c r="E158" s="501"/>
      <c r="F158" s="501"/>
      <c r="G158" s="501"/>
      <c r="H158" s="501"/>
      <c r="I158" s="501"/>
      <c r="J158" s="501"/>
      <c r="K158" s="501"/>
      <c r="L158" s="501"/>
      <c r="M158" s="501"/>
      <c r="N158" s="501"/>
      <c r="O158" s="501"/>
      <c r="P158" s="501"/>
      <c r="Q158" s="501"/>
      <c r="R158" s="501"/>
      <c r="S158" s="501"/>
      <c r="T158" s="501"/>
      <c r="U158" s="501"/>
      <c r="V158" s="501"/>
      <c r="W158" s="501"/>
      <c r="X158" s="501"/>
      <c r="Y158" s="501"/>
      <c r="Z158" s="501"/>
      <c r="AA158" s="501"/>
      <c r="AB158" s="501"/>
      <c r="AC158" s="501"/>
      <c r="AD158" s="501"/>
      <c r="AE158" s="501"/>
      <c r="AF158" s="501"/>
      <c r="AG158" s="501"/>
      <c r="AH158" s="501"/>
      <c r="AI158" s="501"/>
      <c r="AJ158" s="503"/>
      <c r="AK158" s="505"/>
      <c r="AL158" s="505"/>
    </row>
    <row r="159" spans="1:38" s="502" customFormat="1">
      <c r="A159" s="502" t="s">
        <v>426</v>
      </c>
      <c r="B159" s="750">
        <v>120</v>
      </c>
      <c r="C159" s="750"/>
      <c r="D159" s="503" t="s">
        <v>114</v>
      </c>
      <c r="E159" s="753">
        <v>3</v>
      </c>
      <c r="F159" s="753"/>
      <c r="G159" s="504" t="s">
        <v>114</v>
      </c>
      <c r="H159" s="753">
        <v>0.05</v>
      </c>
      <c r="I159" s="753"/>
      <c r="J159" s="506" t="s">
        <v>115</v>
      </c>
      <c r="K159" s="750">
        <f t="shared" ref="K159:K160" si="1">B159*E159*H159</f>
        <v>18</v>
      </c>
      <c r="L159" s="750"/>
      <c r="M159" s="341" t="s">
        <v>3</v>
      </c>
      <c r="N159" s="750"/>
      <c r="O159" s="750"/>
      <c r="P159" s="341"/>
      <c r="Q159" s="505"/>
      <c r="R159" s="502" t="s">
        <v>447</v>
      </c>
      <c r="V159" s="505"/>
      <c r="X159" s="505"/>
      <c r="AJ159" s="503"/>
      <c r="AK159" s="505"/>
      <c r="AL159" s="505"/>
    </row>
    <row r="160" spans="1:38" s="502" customFormat="1">
      <c r="A160" s="502" t="s">
        <v>426</v>
      </c>
      <c r="B160" s="750">
        <v>137.9</v>
      </c>
      <c r="C160" s="750"/>
      <c r="D160" s="503" t="s">
        <v>114</v>
      </c>
      <c r="E160" s="753">
        <v>6.4</v>
      </c>
      <c r="F160" s="753"/>
      <c r="G160" s="504" t="s">
        <v>114</v>
      </c>
      <c r="H160" s="753">
        <v>0.05</v>
      </c>
      <c r="I160" s="753"/>
      <c r="J160" s="506" t="s">
        <v>115</v>
      </c>
      <c r="K160" s="750">
        <f t="shared" si="1"/>
        <v>44.13</v>
      </c>
      <c r="L160" s="750"/>
      <c r="M160" s="341" t="s">
        <v>3</v>
      </c>
      <c r="N160" s="750"/>
      <c r="O160" s="750"/>
      <c r="P160" s="341"/>
      <c r="Q160" s="505"/>
      <c r="R160" s="502" t="s">
        <v>448</v>
      </c>
      <c r="V160" s="505"/>
      <c r="X160" s="505"/>
      <c r="AJ160" s="503"/>
      <c r="AK160" s="505"/>
      <c r="AL160" s="505"/>
    </row>
    <row r="161" spans="1:38" s="502" customFormat="1">
      <c r="B161" s="503"/>
      <c r="C161" s="503"/>
      <c r="D161" s="503"/>
      <c r="E161" s="504"/>
      <c r="F161" s="504"/>
      <c r="G161" s="504"/>
      <c r="H161" s="504"/>
      <c r="I161" s="504"/>
      <c r="J161" s="506"/>
      <c r="K161" s="503"/>
      <c r="L161" s="503"/>
      <c r="M161" s="341"/>
      <c r="N161" s="503"/>
      <c r="O161" s="503"/>
      <c r="P161" s="341"/>
      <c r="Q161" s="505"/>
      <c r="V161" s="505"/>
      <c r="X161" s="505"/>
      <c r="AJ161" s="503"/>
      <c r="AK161" s="505"/>
      <c r="AL161" s="505"/>
    </row>
    <row r="162" spans="1:38" s="502" customFormat="1">
      <c r="A162" s="502" t="s">
        <v>453</v>
      </c>
      <c r="B162" s="750">
        <f>SUM(K159:L160)</f>
        <v>62.13</v>
      </c>
      <c r="C162" s="750"/>
      <c r="D162" s="503" t="s">
        <v>3</v>
      </c>
      <c r="E162" s="504"/>
      <c r="F162" s="504"/>
      <c r="G162" s="504"/>
      <c r="H162" s="504"/>
      <c r="I162" s="504"/>
      <c r="J162" s="506"/>
      <c r="K162" s="503"/>
      <c r="L162" s="503"/>
      <c r="M162" s="341"/>
      <c r="N162" s="503"/>
      <c r="O162" s="503"/>
      <c r="P162" s="341"/>
      <c r="Q162" s="505"/>
      <c r="V162" s="505"/>
      <c r="X162" s="505"/>
      <c r="AJ162" s="503">
        <f>B162</f>
        <v>62.13</v>
      </c>
      <c r="AK162" s="505"/>
      <c r="AL162" s="505"/>
    </row>
    <row r="163" spans="1:38" s="502" customFormat="1">
      <c r="B163" s="503"/>
      <c r="C163" s="503"/>
      <c r="D163" s="503"/>
      <c r="F163" s="506"/>
      <c r="G163" s="503"/>
      <c r="H163" s="503"/>
      <c r="J163" s="506"/>
      <c r="K163" s="503"/>
      <c r="L163" s="503"/>
      <c r="M163" s="341"/>
      <c r="N163" s="505"/>
      <c r="P163" s="341"/>
      <c r="Q163" s="341"/>
      <c r="S163" s="505"/>
      <c r="AJ163" s="503"/>
      <c r="AK163" s="505"/>
      <c r="AL163" s="505"/>
    </row>
    <row r="164" spans="1:38" s="502" customFormat="1">
      <c r="A164" s="751" t="s">
        <v>668</v>
      </c>
      <c r="B164" s="751"/>
      <c r="C164" s="751"/>
      <c r="D164" s="751"/>
      <c r="E164" s="751"/>
      <c r="F164" s="751"/>
      <c r="G164" s="751"/>
      <c r="H164" s="751"/>
      <c r="I164" s="751"/>
      <c r="J164" s="751"/>
      <c r="K164" s="751"/>
      <c r="L164" s="751"/>
      <c r="M164" s="751"/>
      <c r="N164" s="751"/>
      <c r="O164" s="751"/>
      <c r="P164" s="751"/>
      <c r="Q164" s="751"/>
      <c r="R164" s="751"/>
      <c r="S164" s="751"/>
      <c r="T164" s="751"/>
      <c r="U164" s="751"/>
      <c r="V164" s="751"/>
      <c r="W164" s="751"/>
      <c r="X164" s="751"/>
      <c r="Y164" s="751"/>
      <c r="Z164" s="751"/>
      <c r="AA164" s="751"/>
      <c r="AB164" s="751"/>
      <c r="AC164" s="751"/>
      <c r="AD164" s="751"/>
      <c r="AE164" s="751"/>
      <c r="AF164" s="751"/>
      <c r="AG164" s="751"/>
      <c r="AH164" s="751"/>
      <c r="AI164" s="751"/>
      <c r="AJ164" s="503"/>
      <c r="AK164" s="505"/>
      <c r="AL164" s="505"/>
    </row>
    <row r="165" spans="1:38" s="502" customFormat="1">
      <c r="A165" s="501"/>
      <c r="B165" s="501"/>
      <c r="C165" s="501"/>
      <c r="D165" s="501"/>
      <c r="E165" s="501"/>
      <c r="F165" s="501"/>
      <c r="G165" s="501"/>
      <c r="H165" s="501"/>
      <c r="I165" s="501"/>
      <c r="J165" s="501"/>
      <c r="K165" s="501"/>
      <c r="L165" s="501"/>
      <c r="M165" s="501"/>
      <c r="N165" s="501"/>
      <c r="O165" s="501"/>
      <c r="P165" s="501"/>
      <c r="Q165" s="501"/>
      <c r="R165" s="501"/>
      <c r="S165" s="501"/>
      <c r="T165" s="501"/>
      <c r="U165" s="501"/>
      <c r="V165" s="501"/>
      <c r="W165" s="501"/>
      <c r="X165" s="501"/>
      <c r="Y165" s="501"/>
      <c r="Z165" s="501"/>
      <c r="AA165" s="501"/>
      <c r="AB165" s="501"/>
      <c r="AC165" s="501"/>
      <c r="AD165" s="501"/>
      <c r="AE165" s="501"/>
      <c r="AF165" s="501"/>
      <c r="AG165" s="501"/>
      <c r="AH165" s="501"/>
      <c r="AI165" s="501"/>
      <c r="AJ165" s="503"/>
      <c r="AK165" s="505"/>
      <c r="AL165" s="505"/>
    </row>
    <row r="166" spans="1:38" s="502" customFormat="1">
      <c r="A166" s="752" t="s">
        <v>431</v>
      </c>
      <c r="B166" s="752"/>
      <c r="C166" s="752"/>
      <c r="D166" s="752"/>
      <c r="E166" s="752"/>
      <c r="F166" s="752"/>
      <c r="G166" s="752"/>
      <c r="H166" s="752"/>
      <c r="I166" s="752"/>
      <c r="J166" s="752"/>
      <c r="K166" s="752"/>
      <c r="L166" s="752"/>
      <c r="M166" s="752"/>
      <c r="N166" s="752"/>
      <c r="O166" s="752"/>
      <c r="P166" s="752"/>
      <c r="Q166" s="752"/>
      <c r="R166" s="752"/>
      <c r="S166" s="752"/>
      <c r="T166" s="752"/>
      <c r="U166" s="752"/>
      <c r="V166" s="752"/>
      <c r="W166" s="752"/>
      <c r="X166" s="752"/>
      <c r="Y166" s="752"/>
      <c r="Z166" s="752"/>
      <c r="AA166" s="752"/>
      <c r="AB166" s="752"/>
      <c r="AC166" s="752"/>
      <c r="AD166" s="752"/>
      <c r="AE166" s="752"/>
      <c r="AF166" s="752"/>
      <c r="AG166" s="752"/>
      <c r="AH166" s="752"/>
      <c r="AI166" s="752"/>
      <c r="AJ166" s="503"/>
      <c r="AK166" s="505"/>
      <c r="AL166" s="505"/>
    </row>
    <row r="167" spans="1:38" s="502" customFormat="1">
      <c r="AJ167" s="503"/>
      <c r="AK167" s="505"/>
      <c r="AL167" s="505"/>
    </row>
    <row r="168" spans="1:38" s="502" customFormat="1">
      <c r="A168" s="502" t="s">
        <v>197</v>
      </c>
      <c r="B168" s="750">
        <f>B159</f>
        <v>120</v>
      </c>
      <c r="C168" s="750"/>
      <c r="D168" s="503" t="s">
        <v>114</v>
      </c>
      <c r="E168" s="750">
        <f>E159</f>
        <v>3</v>
      </c>
      <c r="F168" s="754"/>
      <c r="G168" s="503" t="s">
        <v>114</v>
      </c>
      <c r="H168" s="771">
        <v>5.0000000000000001E-4</v>
      </c>
      <c r="I168" s="771"/>
      <c r="J168" s="771"/>
      <c r="K168" s="503" t="s">
        <v>114</v>
      </c>
      <c r="L168" s="750">
        <v>790</v>
      </c>
      <c r="M168" s="750"/>
      <c r="N168" s="503" t="s">
        <v>115</v>
      </c>
      <c r="O168" s="754">
        <f>B168*E168*H168*L168</f>
        <v>142.19999999999999</v>
      </c>
      <c r="P168" s="754"/>
      <c r="Q168" s="476" t="s">
        <v>434</v>
      </c>
      <c r="R168" s="476"/>
      <c r="S168" s="476"/>
      <c r="V168" s="502" t="s">
        <v>447</v>
      </c>
      <c r="AJ168" s="503"/>
      <c r="AK168" s="505"/>
      <c r="AL168" s="505"/>
    </row>
    <row r="169" spans="1:38" s="502" customFormat="1">
      <c r="A169" s="502" t="s">
        <v>197</v>
      </c>
      <c r="B169" s="750">
        <f>B160</f>
        <v>137.9</v>
      </c>
      <c r="C169" s="750"/>
      <c r="D169" s="503" t="s">
        <v>114</v>
      </c>
      <c r="E169" s="750">
        <f>E160</f>
        <v>6.4</v>
      </c>
      <c r="F169" s="754"/>
      <c r="G169" s="503" t="s">
        <v>114</v>
      </c>
      <c r="H169" s="771">
        <v>5.0000000000000001E-4</v>
      </c>
      <c r="I169" s="771"/>
      <c r="J169" s="771"/>
      <c r="K169" s="503" t="s">
        <v>114</v>
      </c>
      <c r="L169" s="750">
        <v>790</v>
      </c>
      <c r="M169" s="750"/>
      <c r="N169" s="503" t="s">
        <v>115</v>
      </c>
      <c r="O169" s="754">
        <f>B169*E169*H169*L169</f>
        <v>348.6112</v>
      </c>
      <c r="P169" s="754"/>
      <c r="Q169" s="476" t="s">
        <v>434</v>
      </c>
      <c r="R169" s="476"/>
      <c r="S169" s="505"/>
      <c r="V169" s="502" t="s">
        <v>448</v>
      </c>
      <c r="AJ169" s="503"/>
      <c r="AK169" s="505"/>
      <c r="AL169" s="505"/>
    </row>
    <row r="170" spans="1:38" s="502" customFormat="1">
      <c r="B170" s="503"/>
      <c r="C170" s="503"/>
      <c r="D170" s="503"/>
      <c r="F170" s="506"/>
      <c r="G170" s="503"/>
      <c r="H170" s="503"/>
      <c r="J170" s="506"/>
      <c r="K170" s="503"/>
      <c r="L170" s="503"/>
      <c r="M170" s="341"/>
      <c r="N170" s="505"/>
      <c r="P170" s="341"/>
      <c r="Q170" s="341"/>
      <c r="S170" s="505"/>
      <c r="AJ170" s="503"/>
      <c r="AK170" s="505"/>
      <c r="AL170" s="505"/>
    </row>
    <row r="171" spans="1:38" s="502" customFormat="1">
      <c r="A171" s="502" t="s">
        <v>197</v>
      </c>
      <c r="B171" s="750">
        <f>SUM(O168:P169)</f>
        <v>490.81</v>
      </c>
      <c r="C171" s="750"/>
      <c r="D171" s="342" t="s">
        <v>434</v>
      </c>
      <c r="F171" s="506"/>
      <c r="G171" s="503"/>
      <c r="H171" s="503"/>
      <c r="J171" s="506"/>
      <c r="K171" s="503"/>
      <c r="L171" s="503"/>
      <c r="M171" s="341"/>
      <c r="N171" s="505"/>
      <c r="P171" s="341"/>
      <c r="Q171" s="341"/>
      <c r="S171" s="505"/>
      <c r="AJ171" s="503">
        <f>B171</f>
        <v>490.81</v>
      </c>
      <c r="AK171" s="505"/>
      <c r="AL171" s="505"/>
    </row>
    <row r="172" spans="1:38" s="408" customFormat="1">
      <c r="B172" s="404"/>
      <c r="C172" s="404"/>
      <c r="D172" s="404"/>
      <c r="F172" s="406"/>
      <c r="G172" s="404"/>
      <c r="H172" s="404"/>
      <c r="J172" s="406"/>
      <c r="K172" s="404"/>
      <c r="L172" s="404"/>
      <c r="M172" s="341"/>
      <c r="N172" s="407"/>
      <c r="P172" s="341"/>
      <c r="Q172" s="341"/>
      <c r="S172" s="407"/>
      <c r="AJ172" s="404"/>
      <c r="AK172" s="407"/>
      <c r="AL172" s="407"/>
    </row>
    <row r="173" spans="1:38" s="408" customFormat="1">
      <c r="A173" s="751" t="s">
        <v>669</v>
      </c>
      <c r="B173" s="751"/>
      <c r="C173" s="751"/>
      <c r="D173" s="751"/>
      <c r="E173" s="751"/>
      <c r="F173" s="751"/>
      <c r="G173" s="751"/>
      <c r="H173" s="751"/>
      <c r="I173" s="751"/>
      <c r="J173" s="751"/>
      <c r="K173" s="751"/>
      <c r="L173" s="751"/>
      <c r="M173" s="751"/>
      <c r="N173" s="751"/>
      <c r="O173" s="751"/>
      <c r="P173" s="751"/>
      <c r="Q173" s="751"/>
      <c r="R173" s="751"/>
      <c r="S173" s="751"/>
      <c r="T173" s="751"/>
      <c r="U173" s="751"/>
      <c r="V173" s="751"/>
      <c r="W173" s="751"/>
      <c r="X173" s="751"/>
      <c r="Y173" s="751"/>
      <c r="Z173" s="751"/>
      <c r="AA173" s="751"/>
      <c r="AB173" s="751"/>
      <c r="AC173" s="751"/>
      <c r="AD173" s="751"/>
      <c r="AE173" s="751"/>
      <c r="AF173" s="751"/>
      <c r="AG173" s="751"/>
      <c r="AH173" s="751"/>
      <c r="AI173" s="751"/>
      <c r="AJ173" s="404"/>
      <c r="AK173" s="407"/>
      <c r="AL173" s="407"/>
    </row>
    <row r="174" spans="1:38" s="408" customFormat="1">
      <c r="N174" s="407"/>
      <c r="O174" s="407"/>
      <c r="S174" s="407"/>
      <c r="AJ174" s="404"/>
      <c r="AK174" s="407"/>
      <c r="AL174" s="407"/>
    </row>
    <row r="175" spans="1:38" s="502" customFormat="1">
      <c r="A175" s="752" t="s">
        <v>428</v>
      </c>
      <c r="B175" s="752"/>
      <c r="C175" s="752"/>
      <c r="D175" s="752"/>
      <c r="E175" s="752"/>
      <c r="F175" s="752"/>
      <c r="G175" s="752"/>
      <c r="H175" s="752"/>
      <c r="I175" s="752"/>
      <c r="J175" s="752"/>
      <c r="K175" s="752"/>
      <c r="L175" s="752"/>
      <c r="M175" s="752"/>
      <c r="N175" s="752"/>
      <c r="O175" s="752"/>
      <c r="P175" s="752"/>
      <c r="Q175" s="752"/>
      <c r="R175" s="752"/>
      <c r="S175" s="752"/>
      <c r="T175" s="752"/>
      <c r="U175" s="752"/>
      <c r="V175" s="752"/>
      <c r="W175" s="752"/>
      <c r="X175" s="752"/>
      <c r="Y175" s="752"/>
      <c r="Z175" s="752"/>
      <c r="AA175" s="752"/>
      <c r="AB175" s="752"/>
      <c r="AC175" s="752"/>
      <c r="AD175" s="752"/>
      <c r="AE175" s="752"/>
      <c r="AF175" s="752"/>
      <c r="AG175" s="752"/>
      <c r="AH175" s="752"/>
      <c r="AI175" s="752"/>
      <c r="AJ175" s="503"/>
      <c r="AK175" s="505"/>
      <c r="AL175" s="505"/>
    </row>
    <row r="176" spans="1:38" s="502" customFormat="1">
      <c r="N176" s="505"/>
      <c r="O176" s="505"/>
      <c r="S176" s="505"/>
      <c r="AJ176" s="503"/>
      <c r="AK176" s="505"/>
      <c r="AL176" s="505"/>
    </row>
    <row r="177" spans="1:40" s="502" customFormat="1">
      <c r="A177" s="502" t="s">
        <v>429</v>
      </c>
      <c r="B177" s="750">
        <f>B162</f>
        <v>62.13</v>
      </c>
      <c r="C177" s="750"/>
      <c r="D177" s="506" t="s">
        <v>114</v>
      </c>
      <c r="E177" s="750">
        <v>74</v>
      </c>
      <c r="F177" s="750"/>
      <c r="G177" s="502" t="s">
        <v>1</v>
      </c>
      <c r="H177" s="506" t="s">
        <v>115</v>
      </c>
      <c r="I177" s="750">
        <f>B177*E177</f>
        <v>4597.62</v>
      </c>
      <c r="J177" s="750"/>
      <c r="K177" s="750"/>
      <c r="L177" s="341" t="s">
        <v>430</v>
      </c>
      <c r="N177" s="341"/>
      <c r="O177" s="341"/>
      <c r="Q177" s="505"/>
      <c r="AH177" s="503"/>
      <c r="AI177" s="505"/>
      <c r="AJ177" s="503">
        <f>I177</f>
        <v>4597.62</v>
      </c>
      <c r="AK177" s="505"/>
      <c r="AL177" s="505"/>
    </row>
    <row r="178" spans="1:40" s="409" customFormat="1">
      <c r="A178" s="408"/>
      <c r="B178" s="404"/>
      <c r="C178" s="404"/>
      <c r="D178" s="404"/>
      <c r="E178" s="408"/>
      <c r="F178" s="406"/>
      <c r="G178" s="404"/>
      <c r="H178" s="404"/>
      <c r="I178" s="408"/>
      <c r="J178" s="406"/>
      <c r="K178" s="404"/>
      <c r="L178" s="404"/>
      <c r="M178" s="341"/>
      <c r="N178" s="407"/>
      <c r="O178" s="408"/>
      <c r="P178" s="341"/>
      <c r="Q178" s="341"/>
      <c r="R178" s="408"/>
      <c r="S178" s="407"/>
      <c r="T178" s="408"/>
      <c r="U178" s="408"/>
      <c r="V178" s="408"/>
      <c r="W178" s="408"/>
      <c r="X178" s="408"/>
      <c r="Y178" s="408"/>
      <c r="Z178" s="408"/>
      <c r="AA178" s="408"/>
      <c r="AB178" s="408"/>
      <c r="AC178" s="408"/>
      <c r="AD178" s="408"/>
      <c r="AE178" s="408"/>
      <c r="AF178" s="408"/>
      <c r="AG178" s="408"/>
      <c r="AH178" s="408"/>
      <c r="AI178" s="408"/>
      <c r="AJ178" s="415"/>
      <c r="AK178" s="141"/>
      <c r="AL178" s="141"/>
      <c r="AM178" s="416"/>
      <c r="AN178" s="416"/>
    </row>
    <row r="179" spans="1:40" s="409" customFormat="1">
      <c r="A179" s="755" t="s">
        <v>645</v>
      </c>
      <c r="B179" s="756"/>
      <c r="C179" s="756"/>
      <c r="D179" s="756"/>
      <c r="E179" s="756"/>
      <c r="F179" s="756"/>
      <c r="G179" s="756"/>
      <c r="H179" s="756"/>
      <c r="I179" s="756"/>
      <c r="J179" s="756"/>
      <c r="K179" s="756"/>
      <c r="L179" s="756"/>
      <c r="M179" s="756"/>
      <c r="N179" s="756"/>
      <c r="O179" s="756"/>
      <c r="P179" s="756"/>
      <c r="Q179" s="756"/>
      <c r="R179" s="756"/>
      <c r="S179" s="756"/>
      <c r="T179" s="756"/>
      <c r="U179" s="756"/>
      <c r="V179" s="756"/>
      <c r="W179" s="756"/>
      <c r="X179" s="756"/>
      <c r="Y179" s="756"/>
      <c r="Z179" s="756"/>
      <c r="AA179" s="756"/>
      <c r="AB179" s="756"/>
      <c r="AC179" s="756"/>
      <c r="AD179" s="756"/>
      <c r="AE179" s="756"/>
      <c r="AF179" s="756"/>
      <c r="AG179" s="756"/>
      <c r="AH179" s="756"/>
      <c r="AI179" s="757"/>
      <c r="AJ179" s="415"/>
      <c r="AK179" s="141"/>
      <c r="AL179" s="141"/>
      <c r="AM179" s="416"/>
      <c r="AN179" s="416"/>
    </row>
    <row r="180" spans="1:40" s="409" customFormat="1">
      <c r="A180" s="408"/>
      <c r="B180" s="404"/>
      <c r="C180" s="404"/>
      <c r="D180" s="404"/>
      <c r="E180" s="408"/>
      <c r="F180" s="406"/>
      <c r="G180" s="404"/>
      <c r="H180" s="404"/>
      <c r="I180" s="408"/>
      <c r="J180" s="406"/>
      <c r="K180" s="404"/>
      <c r="L180" s="404"/>
      <c r="M180" s="341"/>
      <c r="N180" s="407"/>
      <c r="O180" s="408"/>
      <c r="P180" s="341"/>
      <c r="Q180" s="341"/>
      <c r="R180" s="408"/>
      <c r="S180" s="407"/>
      <c r="T180" s="408"/>
      <c r="U180" s="408"/>
      <c r="V180" s="408"/>
      <c r="W180" s="408"/>
      <c r="X180" s="408"/>
      <c r="Y180" s="408"/>
      <c r="Z180" s="408"/>
      <c r="AA180" s="408"/>
      <c r="AB180" s="408"/>
      <c r="AC180" s="408"/>
      <c r="AD180" s="408"/>
      <c r="AE180" s="408"/>
      <c r="AF180" s="408"/>
      <c r="AG180" s="408"/>
      <c r="AH180" s="408"/>
      <c r="AI180" s="408"/>
      <c r="AJ180" s="415"/>
      <c r="AK180" s="141"/>
      <c r="AL180" s="141"/>
      <c r="AM180" s="416"/>
      <c r="AN180" s="416"/>
    </row>
    <row r="181" spans="1:40" s="502" customFormat="1">
      <c r="A181" s="751" t="s">
        <v>646</v>
      </c>
      <c r="B181" s="751"/>
      <c r="C181" s="751"/>
      <c r="D181" s="751"/>
      <c r="E181" s="751"/>
      <c r="F181" s="751"/>
      <c r="G181" s="751"/>
      <c r="H181" s="751"/>
      <c r="I181" s="751"/>
      <c r="J181" s="751"/>
      <c r="K181" s="751"/>
      <c r="L181" s="751"/>
      <c r="M181" s="751"/>
      <c r="N181" s="751"/>
      <c r="O181" s="751"/>
      <c r="P181" s="751"/>
      <c r="Q181" s="751"/>
      <c r="R181" s="751"/>
      <c r="S181" s="751"/>
      <c r="T181" s="751"/>
      <c r="U181" s="751"/>
      <c r="V181" s="751"/>
      <c r="W181" s="751"/>
      <c r="X181" s="751"/>
      <c r="Y181" s="751"/>
      <c r="Z181" s="751"/>
      <c r="AA181" s="751"/>
      <c r="AB181" s="751"/>
      <c r="AC181" s="751"/>
      <c r="AD181" s="751"/>
      <c r="AE181" s="751"/>
      <c r="AF181" s="751"/>
      <c r="AG181" s="751"/>
      <c r="AH181" s="751"/>
      <c r="AI181" s="751"/>
      <c r="AJ181" s="503"/>
      <c r="AK181" s="505"/>
      <c r="AL181" s="505"/>
    </row>
    <row r="182" spans="1:40" s="502" customFormat="1">
      <c r="N182" s="505"/>
      <c r="O182" s="505"/>
      <c r="S182" s="505"/>
      <c r="AJ182" s="503"/>
      <c r="AK182" s="505"/>
      <c r="AL182" s="505"/>
    </row>
    <row r="183" spans="1:40" s="502" customFormat="1">
      <c r="A183" s="752" t="s">
        <v>456</v>
      </c>
      <c r="B183" s="752"/>
      <c r="C183" s="752"/>
      <c r="D183" s="752"/>
      <c r="E183" s="752"/>
      <c r="F183" s="752"/>
      <c r="G183" s="752"/>
      <c r="H183" s="752"/>
      <c r="I183" s="752"/>
      <c r="J183" s="752"/>
      <c r="K183" s="752"/>
      <c r="L183" s="752"/>
      <c r="M183" s="752"/>
      <c r="N183" s="752"/>
      <c r="O183" s="752"/>
      <c r="P183" s="752"/>
      <c r="Q183" s="752"/>
      <c r="R183" s="752"/>
      <c r="S183" s="752"/>
      <c r="T183" s="752"/>
      <c r="U183" s="752"/>
      <c r="V183" s="752"/>
      <c r="W183" s="752"/>
      <c r="X183" s="752"/>
      <c r="Y183" s="752"/>
      <c r="Z183" s="752"/>
      <c r="AA183" s="752"/>
      <c r="AB183" s="752"/>
      <c r="AC183" s="752"/>
      <c r="AD183" s="752"/>
      <c r="AE183" s="752"/>
      <c r="AF183" s="752"/>
      <c r="AG183" s="752"/>
      <c r="AH183" s="752"/>
      <c r="AI183" s="752"/>
      <c r="AJ183" s="503"/>
      <c r="AK183" s="505"/>
      <c r="AL183" s="505"/>
    </row>
    <row r="184" spans="1:40" s="502" customFormat="1">
      <c r="N184" s="505"/>
      <c r="O184" s="505"/>
      <c r="S184" s="505"/>
      <c r="AJ184" s="503"/>
      <c r="AK184" s="505"/>
      <c r="AL184" s="505"/>
    </row>
    <row r="185" spans="1:40" s="502" customFormat="1">
      <c r="A185" s="502" t="s">
        <v>197</v>
      </c>
      <c r="B185" s="750">
        <v>10</v>
      </c>
      <c r="C185" s="750"/>
      <c r="D185" s="341" t="s">
        <v>457</v>
      </c>
      <c r="F185" s="506"/>
      <c r="G185" s="750"/>
      <c r="H185" s="750"/>
      <c r="J185" s="506"/>
      <c r="K185" s="750"/>
      <c r="L185" s="750"/>
      <c r="M185" s="341"/>
      <c r="N185" s="505"/>
      <c r="P185" s="341"/>
      <c r="Q185" s="341"/>
      <c r="S185" s="505"/>
      <c r="AJ185" s="503">
        <f>B185</f>
        <v>10</v>
      </c>
      <c r="AK185" s="505"/>
      <c r="AL185" s="505"/>
    </row>
    <row r="186" spans="1:40" s="502" customFormat="1">
      <c r="B186" s="503"/>
      <c r="C186" s="503"/>
      <c r="D186" s="503"/>
      <c r="F186" s="506"/>
      <c r="G186" s="503"/>
      <c r="H186" s="503"/>
      <c r="J186" s="506"/>
      <c r="K186" s="503"/>
      <c r="L186" s="503"/>
      <c r="M186" s="341"/>
      <c r="N186" s="505"/>
      <c r="P186" s="341"/>
      <c r="Q186" s="341"/>
      <c r="S186" s="505"/>
      <c r="AJ186" s="503"/>
      <c r="AK186" s="505"/>
      <c r="AL186" s="505"/>
    </row>
    <row r="187" spans="1:40" s="502" customFormat="1">
      <c r="A187" s="751" t="s">
        <v>647</v>
      </c>
      <c r="B187" s="751"/>
      <c r="C187" s="751"/>
      <c r="D187" s="751"/>
      <c r="E187" s="751"/>
      <c r="F187" s="751"/>
      <c r="G187" s="751"/>
      <c r="H187" s="751"/>
      <c r="I187" s="751"/>
      <c r="J187" s="751"/>
      <c r="K187" s="751"/>
      <c r="L187" s="751"/>
      <c r="M187" s="751"/>
      <c r="N187" s="751"/>
      <c r="O187" s="751"/>
      <c r="P187" s="751"/>
      <c r="Q187" s="751"/>
      <c r="R187" s="751"/>
      <c r="S187" s="751"/>
      <c r="T187" s="751"/>
      <c r="U187" s="751"/>
      <c r="V187" s="751"/>
      <c r="W187" s="751"/>
      <c r="X187" s="751"/>
      <c r="Y187" s="751"/>
      <c r="Z187" s="751"/>
      <c r="AA187" s="751"/>
      <c r="AB187" s="751"/>
      <c r="AC187" s="751"/>
      <c r="AD187" s="751"/>
      <c r="AE187" s="751"/>
      <c r="AF187" s="751"/>
      <c r="AG187" s="751"/>
      <c r="AH187" s="751"/>
      <c r="AI187" s="751"/>
      <c r="AJ187" s="503"/>
      <c r="AK187" s="505"/>
      <c r="AL187" s="505"/>
    </row>
    <row r="188" spans="1:40" s="502" customFormat="1">
      <c r="N188" s="505"/>
      <c r="O188" s="505"/>
      <c r="S188" s="505"/>
      <c r="AJ188" s="503"/>
      <c r="AK188" s="505"/>
      <c r="AL188" s="505"/>
    </row>
    <row r="189" spans="1:40" s="502" customFormat="1">
      <c r="A189" s="752" t="s">
        <v>458</v>
      </c>
      <c r="B189" s="752"/>
      <c r="C189" s="752"/>
      <c r="D189" s="752"/>
      <c r="E189" s="752"/>
      <c r="F189" s="752"/>
      <c r="G189" s="752"/>
      <c r="H189" s="752"/>
      <c r="I189" s="752"/>
      <c r="J189" s="752"/>
      <c r="K189" s="752"/>
      <c r="L189" s="752"/>
      <c r="M189" s="752"/>
      <c r="N189" s="752"/>
      <c r="O189" s="752"/>
      <c r="P189" s="752"/>
      <c r="Q189" s="752"/>
      <c r="R189" s="752"/>
      <c r="S189" s="752"/>
      <c r="T189" s="752"/>
      <c r="U189" s="752"/>
      <c r="V189" s="752"/>
      <c r="W189" s="752"/>
      <c r="X189" s="752"/>
      <c r="Y189" s="752"/>
      <c r="Z189" s="752"/>
      <c r="AA189" s="752"/>
      <c r="AB189" s="752"/>
      <c r="AC189" s="752"/>
      <c r="AD189" s="752"/>
      <c r="AE189" s="752"/>
      <c r="AF189" s="752"/>
      <c r="AG189" s="752"/>
      <c r="AH189" s="752"/>
      <c r="AI189" s="752"/>
      <c r="AJ189" s="503"/>
      <c r="AK189" s="505"/>
      <c r="AL189" s="505"/>
    </row>
    <row r="190" spans="1:40" s="502" customFormat="1">
      <c r="N190" s="505"/>
      <c r="O190" s="505"/>
      <c r="S190" s="505"/>
      <c r="AJ190" s="503"/>
      <c r="AK190" s="505"/>
      <c r="AL190" s="505"/>
    </row>
    <row r="191" spans="1:40" s="502" customFormat="1">
      <c r="A191" s="502" t="s">
        <v>197</v>
      </c>
      <c r="B191" s="750">
        <f>B185</f>
        <v>10</v>
      </c>
      <c r="C191" s="750"/>
      <c r="D191" s="341" t="s">
        <v>457</v>
      </c>
      <c r="F191" s="506"/>
      <c r="G191" s="750"/>
      <c r="H191" s="750"/>
      <c r="J191" s="506"/>
      <c r="K191" s="750"/>
      <c r="L191" s="750"/>
      <c r="M191" s="341"/>
      <c r="N191" s="505"/>
      <c r="P191" s="341"/>
      <c r="Q191" s="341"/>
      <c r="S191" s="505"/>
      <c r="AJ191" s="503">
        <f>B191</f>
        <v>10</v>
      </c>
      <c r="AK191" s="505"/>
      <c r="AL191" s="505"/>
    </row>
    <row r="192" spans="1:40" s="409" customFormat="1">
      <c r="A192" s="408"/>
      <c r="B192" s="404"/>
      <c r="C192" s="404"/>
      <c r="D192" s="404"/>
      <c r="E192" s="408"/>
      <c r="F192" s="406"/>
      <c r="G192" s="404"/>
      <c r="H192" s="404"/>
      <c r="I192" s="408"/>
      <c r="J192" s="406"/>
      <c r="K192" s="404"/>
      <c r="L192" s="404"/>
      <c r="M192" s="341"/>
      <c r="N192" s="407"/>
      <c r="O192" s="408"/>
      <c r="P192" s="341"/>
      <c r="Q192" s="341"/>
      <c r="R192" s="408"/>
      <c r="S192" s="407"/>
      <c r="T192" s="408"/>
      <c r="U192" s="408"/>
      <c r="V192" s="408"/>
      <c r="W192" s="408"/>
      <c r="X192" s="408"/>
      <c r="Y192" s="408"/>
      <c r="Z192" s="408"/>
      <c r="AA192" s="408"/>
      <c r="AB192" s="408"/>
      <c r="AC192" s="408"/>
      <c r="AD192" s="408"/>
      <c r="AE192" s="408"/>
      <c r="AF192" s="408"/>
      <c r="AG192" s="408"/>
      <c r="AH192" s="408"/>
      <c r="AI192" s="408"/>
      <c r="AJ192" s="415"/>
      <c r="AK192" s="141"/>
      <c r="AL192" s="141"/>
      <c r="AM192" s="416"/>
      <c r="AN192" s="416"/>
    </row>
    <row r="193" spans="1:40" s="409" customFormat="1">
      <c r="A193" s="755" t="s">
        <v>648</v>
      </c>
      <c r="B193" s="756"/>
      <c r="C193" s="756"/>
      <c r="D193" s="756"/>
      <c r="E193" s="756"/>
      <c r="F193" s="756"/>
      <c r="G193" s="756"/>
      <c r="H193" s="756"/>
      <c r="I193" s="756"/>
      <c r="J193" s="756"/>
      <c r="K193" s="756"/>
      <c r="L193" s="756"/>
      <c r="M193" s="756"/>
      <c r="N193" s="756"/>
      <c r="O193" s="756"/>
      <c r="P193" s="756"/>
      <c r="Q193" s="756"/>
      <c r="R193" s="756"/>
      <c r="S193" s="756"/>
      <c r="T193" s="756"/>
      <c r="U193" s="756"/>
      <c r="V193" s="756"/>
      <c r="W193" s="756"/>
      <c r="X193" s="756"/>
      <c r="Y193" s="756"/>
      <c r="Z193" s="756"/>
      <c r="AA193" s="756"/>
      <c r="AB193" s="756"/>
      <c r="AC193" s="756"/>
      <c r="AD193" s="756"/>
      <c r="AE193" s="756"/>
      <c r="AF193" s="756"/>
      <c r="AG193" s="756"/>
      <c r="AH193" s="756"/>
      <c r="AI193" s="757"/>
      <c r="AJ193" s="415"/>
      <c r="AK193" s="141"/>
      <c r="AL193" s="141"/>
      <c r="AM193" s="416"/>
      <c r="AN193" s="416"/>
    </row>
    <row r="194" spans="1:40" s="409" customFormat="1">
      <c r="A194" s="408"/>
      <c r="B194" s="404"/>
      <c r="C194" s="404"/>
      <c r="D194" s="404"/>
      <c r="E194" s="408"/>
      <c r="F194" s="406"/>
      <c r="G194" s="404"/>
      <c r="H194" s="404"/>
      <c r="I194" s="408"/>
      <c r="J194" s="406"/>
      <c r="K194" s="404"/>
      <c r="L194" s="404"/>
      <c r="M194" s="341"/>
      <c r="N194" s="407"/>
      <c r="O194" s="408"/>
      <c r="P194" s="341"/>
      <c r="Q194" s="341"/>
      <c r="R194" s="408"/>
      <c r="S194" s="407"/>
      <c r="T194" s="408"/>
      <c r="U194" s="408"/>
      <c r="V194" s="408"/>
      <c r="W194" s="408"/>
      <c r="X194" s="408"/>
      <c r="Y194" s="408"/>
      <c r="Z194" s="408"/>
      <c r="AA194" s="408"/>
      <c r="AB194" s="408"/>
      <c r="AC194" s="408"/>
      <c r="AD194" s="408"/>
      <c r="AE194" s="408"/>
      <c r="AF194" s="408"/>
      <c r="AG194" s="408"/>
      <c r="AH194" s="408"/>
      <c r="AI194" s="408"/>
      <c r="AJ194" s="415"/>
      <c r="AK194" s="141"/>
      <c r="AL194" s="141"/>
      <c r="AM194" s="416"/>
      <c r="AN194" s="416"/>
    </row>
    <row r="195" spans="1:40" s="502" customFormat="1">
      <c r="A195" s="751" t="s">
        <v>649</v>
      </c>
      <c r="B195" s="751"/>
      <c r="C195" s="751"/>
      <c r="D195" s="751"/>
      <c r="E195" s="751"/>
      <c r="F195" s="751"/>
      <c r="G195" s="751"/>
      <c r="H195" s="751"/>
      <c r="I195" s="751"/>
      <c r="J195" s="751"/>
      <c r="K195" s="751"/>
      <c r="L195" s="751"/>
      <c r="M195" s="751"/>
      <c r="N195" s="751"/>
      <c r="O195" s="751"/>
      <c r="P195" s="751"/>
      <c r="Q195" s="751"/>
      <c r="R195" s="751"/>
      <c r="S195" s="751"/>
      <c r="T195" s="751"/>
      <c r="U195" s="751"/>
      <c r="V195" s="751"/>
      <c r="W195" s="751"/>
      <c r="X195" s="751"/>
      <c r="Y195" s="751"/>
      <c r="Z195" s="751"/>
      <c r="AA195" s="751"/>
      <c r="AB195" s="751"/>
      <c r="AC195" s="751"/>
      <c r="AD195" s="751"/>
      <c r="AE195" s="751"/>
      <c r="AF195" s="751"/>
      <c r="AG195" s="751"/>
      <c r="AH195" s="751"/>
      <c r="AI195" s="751"/>
      <c r="AJ195" s="503"/>
      <c r="AK195" s="505"/>
      <c r="AL195" s="505"/>
    </row>
    <row r="196" spans="1:40" s="502" customFormat="1">
      <c r="N196" s="505"/>
      <c r="O196" s="505"/>
      <c r="S196" s="505"/>
      <c r="AJ196" s="503"/>
      <c r="AK196" s="505"/>
      <c r="AL196" s="505"/>
    </row>
    <row r="197" spans="1:40" s="502" customFormat="1">
      <c r="A197" s="752" t="s">
        <v>459</v>
      </c>
      <c r="B197" s="752"/>
      <c r="C197" s="752"/>
      <c r="D197" s="752"/>
      <c r="E197" s="752"/>
      <c r="F197" s="752"/>
      <c r="G197" s="752"/>
      <c r="H197" s="752"/>
      <c r="I197" s="752"/>
      <c r="J197" s="752"/>
      <c r="K197" s="752"/>
      <c r="L197" s="752"/>
      <c r="M197" s="752"/>
      <c r="N197" s="752"/>
      <c r="O197" s="752"/>
      <c r="P197" s="752"/>
      <c r="Q197" s="752"/>
      <c r="R197" s="752"/>
      <c r="S197" s="752"/>
      <c r="T197" s="752"/>
      <c r="U197" s="752"/>
      <c r="V197" s="752"/>
      <c r="W197" s="752"/>
      <c r="X197" s="752"/>
      <c r="Y197" s="752"/>
      <c r="Z197" s="752"/>
      <c r="AA197" s="752"/>
      <c r="AB197" s="752"/>
      <c r="AC197" s="752"/>
      <c r="AD197" s="752"/>
      <c r="AE197" s="752"/>
      <c r="AF197" s="752"/>
      <c r="AG197" s="752"/>
      <c r="AH197" s="752"/>
      <c r="AI197" s="752"/>
      <c r="AJ197" s="503"/>
      <c r="AK197" s="505"/>
      <c r="AL197" s="505"/>
    </row>
    <row r="198" spans="1:40" s="502" customFormat="1">
      <c r="N198" s="505"/>
      <c r="O198" s="505"/>
      <c r="S198" s="505"/>
      <c r="AJ198" s="503"/>
      <c r="AK198" s="505"/>
      <c r="AL198" s="505"/>
    </row>
    <row r="199" spans="1:40" s="502" customFormat="1">
      <c r="A199" s="502" t="s">
        <v>421</v>
      </c>
      <c r="B199" s="750">
        <v>14</v>
      </c>
      <c r="C199" s="750"/>
      <c r="D199" s="341" t="s">
        <v>1</v>
      </c>
      <c r="F199" s="506"/>
      <c r="G199" s="750"/>
      <c r="H199" s="750"/>
      <c r="J199" s="506"/>
      <c r="K199" s="750"/>
      <c r="L199" s="750"/>
      <c r="M199" s="341"/>
      <c r="N199" s="505"/>
      <c r="P199" s="341"/>
      <c r="Q199" s="341"/>
      <c r="S199" s="505"/>
      <c r="AJ199" s="503">
        <f>B199</f>
        <v>14</v>
      </c>
      <c r="AK199" s="505"/>
      <c r="AL199" s="505"/>
    </row>
    <row r="200" spans="1:40" s="502" customFormat="1">
      <c r="B200" s="503"/>
      <c r="C200" s="503"/>
      <c r="D200" s="503"/>
      <c r="F200" s="506"/>
      <c r="G200" s="503"/>
      <c r="H200" s="503"/>
      <c r="J200" s="506"/>
      <c r="K200" s="503"/>
      <c r="L200" s="503"/>
      <c r="M200" s="341"/>
      <c r="N200" s="505"/>
      <c r="P200" s="341"/>
      <c r="Q200" s="341"/>
      <c r="S200" s="505"/>
      <c r="AJ200" s="503"/>
      <c r="AK200" s="505"/>
      <c r="AL200" s="505"/>
    </row>
    <row r="201" spans="1:40" s="502" customFormat="1">
      <c r="A201" s="751" t="s">
        <v>650</v>
      </c>
      <c r="B201" s="751"/>
      <c r="C201" s="751"/>
      <c r="D201" s="751"/>
      <c r="E201" s="751"/>
      <c r="F201" s="751"/>
      <c r="G201" s="751"/>
      <c r="H201" s="751"/>
      <c r="I201" s="751"/>
      <c r="J201" s="751"/>
      <c r="K201" s="751"/>
      <c r="L201" s="751"/>
      <c r="M201" s="751"/>
      <c r="N201" s="751"/>
      <c r="O201" s="751"/>
      <c r="P201" s="751"/>
      <c r="Q201" s="751"/>
      <c r="R201" s="751"/>
      <c r="S201" s="751"/>
      <c r="T201" s="751"/>
      <c r="U201" s="751"/>
      <c r="V201" s="751"/>
      <c r="W201" s="751"/>
      <c r="X201" s="751"/>
      <c r="Y201" s="751"/>
      <c r="Z201" s="751"/>
      <c r="AA201" s="751"/>
      <c r="AB201" s="751"/>
      <c r="AC201" s="751"/>
      <c r="AD201" s="751"/>
      <c r="AE201" s="751"/>
      <c r="AF201" s="751"/>
      <c r="AG201" s="751"/>
      <c r="AH201" s="751"/>
      <c r="AI201" s="751"/>
      <c r="AJ201" s="503"/>
      <c r="AK201" s="505"/>
      <c r="AL201" s="505"/>
    </row>
    <row r="202" spans="1:40" s="502" customFormat="1">
      <c r="N202" s="505"/>
      <c r="O202" s="505"/>
      <c r="S202" s="505"/>
      <c r="AJ202" s="503"/>
      <c r="AK202" s="505"/>
      <c r="AL202" s="505"/>
    </row>
    <row r="203" spans="1:40" s="502" customFormat="1">
      <c r="A203" s="752" t="s">
        <v>460</v>
      </c>
      <c r="B203" s="752"/>
      <c r="C203" s="752"/>
      <c r="D203" s="752"/>
      <c r="E203" s="752"/>
      <c r="F203" s="752"/>
      <c r="G203" s="752"/>
      <c r="H203" s="752"/>
      <c r="I203" s="752"/>
      <c r="J203" s="752"/>
      <c r="K203" s="752"/>
      <c r="L203" s="752"/>
      <c r="M203" s="752"/>
      <c r="N203" s="752"/>
      <c r="O203" s="752"/>
      <c r="P203" s="752"/>
      <c r="Q203" s="752"/>
      <c r="R203" s="752"/>
      <c r="S203" s="752"/>
      <c r="T203" s="752"/>
      <c r="U203" s="752"/>
      <c r="V203" s="752"/>
      <c r="W203" s="752"/>
      <c r="X203" s="752"/>
      <c r="Y203" s="752"/>
      <c r="Z203" s="752"/>
      <c r="AA203" s="752"/>
      <c r="AB203" s="752"/>
      <c r="AC203" s="752"/>
      <c r="AD203" s="752"/>
      <c r="AE203" s="752"/>
      <c r="AF203" s="752"/>
      <c r="AG203" s="752"/>
      <c r="AH203" s="752"/>
      <c r="AI203" s="752"/>
      <c r="AJ203" s="503"/>
      <c r="AK203" s="505"/>
      <c r="AL203" s="505"/>
    </row>
    <row r="204" spans="1:40" s="502" customFormat="1">
      <c r="N204" s="505"/>
      <c r="O204" s="505"/>
      <c r="S204" s="505"/>
      <c r="AJ204" s="503"/>
      <c r="AK204" s="505"/>
      <c r="AL204" s="505"/>
    </row>
    <row r="205" spans="1:40" s="502" customFormat="1">
      <c r="A205" s="502" t="s">
        <v>113</v>
      </c>
      <c r="B205" s="750">
        <v>10.69</v>
      </c>
      <c r="C205" s="750"/>
      <c r="D205" s="341" t="s">
        <v>0</v>
      </c>
      <c r="F205" s="506"/>
      <c r="G205" s="750"/>
      <c r="H205" s="750"/>
      <c r="J205" s="506"/>
      <c r="K205" s="750"/>
      <c r="L205" s="750"/>
      <c r="M205" s="341"/>
      <c r="N205" s="505"/>
      <c r="P205" s="341"/>
      <c r="Q205" s="341"/>
      <c r="S205" s="505"/>
      <c r="AJ205" s="503">
        <f>B205</f>
        <v>10.69</v>
      </c>
      <c r="AK205" s="505"/>
      <c r="AL205" s="505"/>
    </row>
    <row r="206" spans="1:40" s="502" customFormat="1">
      <c r="B206" s="503"/>
      <c r="C206" s="503"/>
      <c r="D206" s="503"/>
      <c r="F206" s="506"/>
      <c r="G206" s="503"/>
      <c r="H206" s="503"/>
      <c r="J206" s="506"/>
      <c r="K206" s="503"/>
      <c r="L206" s="503"/>
      <c r="M206" s="341"/>
      <c r="N206" s="505"/>
      <c r="P206" s="341"/>
      <c r="Q206" s="341"/>
      <c r="S206" s="505"/>
      <c r="AJ206" s="503"/>
      <c r="AK206" s="505"/>
      <c r="AL206" s="505"/>
    </row>
    <row r="207" spans="1:40" s="502" customFormat="1">
      <c r="A207" s="751" t="s">
        <v>651</v>
      </c>
      <c r="B207" s="751"/>
      <c r="C207" s="751"/>
      <c r="D207" s="751"/>
      <c r="E207" s="751"/>
      <c r="F207" s="751"/>
      <c r="G207" s="751"/>
      <c r="H207" s="751"/>
      <c r="I207" s="751"/>
      <c r="J207" s="751"/>
      <c r="K207" s="751"/>
      <c r="L207" s="751"/>
      <c r="M207" s="751"/>
      <c r="N207" s="751"/>
      <c r="O207" s="751"/>
      <c r="P207" s="751"/>
      <c r="Q207" s="751"/>
      <c r="R207" s="751"/>
      <c r="S207" s="751"/>
      <c r="T207" s="751"/>
      <c r="U207" s="751"/>
      <c r="V207" s="751"/>
      <c r="W207" s="751"/>
      <c r="X207" s="751"/>
      <c r="Y207" s="751"/>
      <c r="Z207" s="751"/>
      <c r="AA207" s="751"/>
      <c r="AB207" s="751"/>
      <c r="AC207" s="751"/>
      <c r="AD207" s="751"/>
      <c r="AE207" s="751"/>
      <c r="AF207" s="751"/>
      <c r="AG207" s="751"/>
      <c r="AH207" s="751"/>
      <c r="AI207" s="751"/>
      <c r="AJ207" s="503"/>
      <c r="AK207" s="505"/>
      <c r="AL207" s="505"/>
    </row>
    <row r="208" spans="1:40" s="502" customFormat="1">
      <c r="N208" s="505"/>
      <c r="O208" s="505"/>
      <c r="S208" s="505"/>
      <c r="AJ208" s="503"/>
      <c r="AK208" s="505"/>
      <c r="AL208" s="505"/>
    </row>
    <row r="209" spans="1:44" s="502" customFormat="1">
      <c r="A209" s="752" t="s">
        <v>461</v>
      </c>
      <c r="B209" s="752"/>
      <c r="C209" s="752"/>
      <c r="D209" s="752"/>
      <c r="E209" s="752"/>
      <c r="F209" s="752"/>
      <c r="G209" s="752"/>
      <c r="H209" s="752"/>
      <c r="I209" s="752"/>
      <c r="J209" s="752"/>
      <c r="K209" s="752"/>
      <c r="L209" s="752"/>
      <c r="M209" s="752"/>
      <c r="N209" s="752"/>
      <c r="O209" s="752"/>
      <c r="P209" s="752"/>
      <c r="Q209" s="752"/>
      <c r="R209" s="752"/>
      <c r="S209" s="752"/>
      <c r="T209" s="752"/>
      <c r="U209" s="752"/>
      <c r="V209" s="752"/>
      <c r="W209" s="752"/>
      <c r="X209" s="752"/>
      <c r="Y209" s="752"/>
      <c r="Z209" s="752"/>
      <c r="AA209" s="752"/>
      <c r="AB209" s="752"/>
      <c r="AC209" s="752"/>
      <c r="AD209" s="752"/>
      <c r="AE209" s="752"/>
      <c r="AF209" s="752"/>
      <c r="AG209" s="752"/>
      <c r="AH209" s="752"/>
      <c r="AI209" s="752"/>
      <c r="AJ209" s="503"/>
      <c r="AK209" s="505"/>
      <c r="AL209" s="505"/>
    </row>
    <row r="210" spans="1:44" s="502" customFormat="1">
      <c r="N210" s="505"/>
      <c r="O210" s="505"/>
      <c r="S210" s="505"/>
      <c r="AJ210" s="503"/>
      <c r="AK210" s="505"/>
      <c r="AL210" s="505"/>
    </row>
    <row r="211" spans="1:44" s="502" customFormat="1">
      <c r="B211" s="502" t="s">
        <v>303</v>
      </c>
      <c r="F211" s="502" t="s">
        <v>304</v>
      </c>
      <c r="K211" s="502" t="s">
        <v>305</v>
      </c>
      <c r="N211" s="505"/>
      <c r="O211" s="505"/>
      <c r="S211" s="505"/>
      <c r="AJ211" s="503"/>
      <c r="AK211" s="505"/>
      <c r="AL211" s="505"/>
    </row>
    <row r="212" spans="1:44" s="502" customFormat="1">
      <c r="A212" s="506" t="s">
        <v>113</v>
      </c>
      <c r="B212" s="506" t="s">
        <v>126</v>
      </c>
      <c r="C212" s="750">
        <f>B199</f>
        <v>14</v>
      </c>
      <c r="D212" s="750"/>
      <c r="E212" s="506" t="s">
        <v>114</v>
      </c>
      <c r="F212" s="750">
        <v>1</v>
      </c>
      <c r="G212" s="754"/>
      <c r="H212" s="506" t="s">
        <v>128</v>
      </c>
      <c r="I212" s="503" t="s">
        <v>114</v>
      </c>
      <c r="J212" s="506" t="s">
        <v>126</v>
      </c>
      <c r="K212" s="754">
        <v>0.15</v>
      </c>
      <c r="L212" s="754"/>
      <c r="M212" s="503" t="s">
        <v>127</v>
      </c>
      <c r="N212" s="750">
        <v>0.1</v>
      </c>
      <c r="O212" s="750"/>
      <c r="P212" s="506" t="s">
        <v>128</v>
      </c>
      <c r="Q212" s="506"/>
      <c r="R212" s="506"/>
      <c r="S212" s="506"/>
      <c r="T212" s="506"/>
      <c r="U212" s="506"/>
      <c r="V212" s="506"/>
      <c r="W212" s="506"/>
      <c r="X212" s="506"/>
      <c r="Y212" s="506"/>
      <c r="Z212" s="503"/>
      <c r="AA212" s="503"/>
      <c r="AB212" s="503"/>
      <c r="AC212" s="506"/>
      <c r="AD212" s="506"/>
      <c r="AE212" s="506"/>
      <c r="AF212" s="506"/>
      <c r="AG212" s="506"/>
      <c r="AH212" s="506"/>
      <c r="AI212" s="506"/>
      <c r="AJ212" s="503"/>
      <c r="AK212" s="505"/>
      <c r="AL212" s="505"/>
    </row>
    <row r="213" spans="1:44" s="502" customFormat="1">
      <c r="A213" s="502" t="s">
        <v>113</v>
      </c>
      <c r="B213" s="758">
        <f>(C212*F212)*(K212+N212)</f>
        <v>3.5</v>
      </c>
      <c r="C213" s="758"/>
      <c r="D213" s="758"/>
      <c r="E213" s="502" t="s">
        <v>0</v>
      </c>
      <c r="N213" s="505"/>
      <c r="O213" s="505"/>
      <c r="S213" s="505"/>
      <c r="AJ213" s="503">
        <f>B213</f>
        <v>3.5</v>
      </c>
      <c r="AK213" s="505"/>
      <c r="AL213" s="505"/>
    </row>
    <row r="214" spans="1:44">
      <c r="AJ214" s="335"/>
      <c r="AK214" s="141"/>
      <c r="AL214" s="141"/>
      <c r="AM214" s="336"/>
      <c r="AN214" s="336"/>
    </row>
    <row r="215" spans="1:44">
      <c r="A215" s="755" t="s">
        <v>652</v>
      </c>
      <c r="B215" s="756"/>
      <c r="C215" s="756"/>
      <c r="D215" s="756"/>
      <c r="E215" s="756"/>
      <c r="F215" s="756"/>
      <c r="G215" s="756"/>
      <c r="H215" s="756"/>
      <c r="I215" s="756"/>
      <c r="J215" s="756"/>
      <c r="K215" s="756"/>
      <c r="L215" s="756"/>
      <c r="M215" s="756"/>
      <c r="N215" s="756"/>
      <c r="O215" s="756"/>
      <c r="P215" s="756"/>
      <c r="Q215" s="756"/>
      <c r="R215" s="756"/>
      <c r="S215" s="756"/>
      <c r="T215" s="756"/>
      <c r="U215" s="756"/>
      <c r="V215" s="756"/>
      <c r="W215" s="756"/>
      <c r="X215" s="756"/>
      <c r="Y215" s="756"/>
      <c r="Z215" s="756"/>
      <c r="AA215" s="756"/>
      <c r="AB215" s="756"/>
      <c r="AC215" s="756"/>
      <c r="AD215" s="756"/>
      <c r="AE215" s="756"/>
      <c r="AF215" s="756"/>
      <c r="AG215" s="756"/>
      <c r="AH215" s="756"/>
      <c r="AI215" s="757"/>
      <c r="AJ215" s="335"/>
      <c r="AK215" s="141"/>
      <c r="AL215" s="141"/>
      <c r="AM215" s="336"/>
      <c r="AN215" s="336"/>
    </row>
    <row r="216" spans="1:44">
      <c r="AJ216" s="335"/>
      <c r="AK216" s="141"/>
      <c r="AL216" s="141"/>
      <c r="AM216" s="336"/>
      <c r="AN216" s="336"/>
      <c r="AR216" s="315"/>
    </row>
    <row r="217" spans="1:44" s="502" customFormat="1">
      <c r="A217" s="751" t="s">
        <v>653</v>
      </c>
      <c r="B217" s="751"/>
      <c r="C217" s="751"/>
      <c r="D217" s="751"/>
      <c r="E217" s="751"/>
      <c r="F217" s="751"/>
      <c r="G217" s="751"/>
      <c r="H217" s="751"/>
      <c r="I217" s="751"/>
      <c r="J217" s="751"/>
      <c r="K217" s="751"/>
      <c r="L217" s="751"/>
      <c r="M217" s="751"/>
      <c r="N217" s="751"/>
      <c r="O217" s="751"/>
      <c r="P217" s="751"/>
      <c r="Q217" s="751"/>
      <c r="R217" s="751"/>
      <c r="S217" s="751"/>
      <c r="T217" s="751"/>
      <c r="U217" s="751"/>
      <c r="V217" s="751"/>
      <c r="W217" s="751"/>
      <c r="X217" s="751"/>
      <c r="Y217" s="751"/>
      <c r="Z217" s="751"/>
      <c r="AA217" s="751"/>
      <c r="AB217" s="751"/>
      <c r="AC217" s="751"/>
      <c r="AD217" s="751"/>
      <c r="AE217" s="751"/>
      <c r="AF217" s="751"/>
      <c r="AG217" s="751"/>
      <c r="AH217" s="751"/>
      <c r="AI217" s="751"/>
      <c r="AJ217" s="503"/>
      <c r="AK217" s="505"/>
      <c r="AL217" s="505"/>
      <c r="AR217" s="537"/>
    </row>
    <row r="218" spans="1:44" s="502" customFormat="1">
      <c r="AJ218" s="503"/>
      <c r="AK218" s="505"/>
      <c r="AL218" s="505"/>
      <c r="AR218" s="537"/>
    </row>
    <row r="219" spans="1:44" s="502" customFormat="1">
      <c r="A219" s="502" t="s">
        <v>462</v>
      </c>
      <c r="AJ219" s="503"/>
      <c r="AK219" s="505"/>
      <c r="AL219" s="505"/>
      <c r="AR219" s="537"/>
    </row>
    <row r="220" spans="1:44" s="502" customFormat="1">
      <c r="AJ220" s="503"/>
      <c r="AK220" s="505"/>
      <c r="AL220" s="505"/>
      <c r="AR220" s="537"/>
    </row>
    <row r="221" spans="1:44" s="502" customFormat="1">
      <c r="B221" s="506" t="s">
        <v>282</v>
      </c>
      <c r="C221" s="506"/>
      <c r="D221" s="506"/>
      <c r="E221" s="506" t="s">
        <v>445</v>
      </c>
      <c r="F221" s="506"/>
      <c r="G221" s="506"/>
      <c r="H221" s="506" t="s">
        <v>463</v>
      </c>
      <c r="I221" s="506"/>
      <c r="J221" s="506"/>
      <c r="K221" s="506"/>
      <c r="L221" s="506"/>
      <c r="M221" s="506"/>
      <c r="AJ221" s="503"/>
      <c r="AK221" s="505"/>
      <c r="AL221" s="505"/>
      <c r="AR221" s="537"/>
    </row>
    <row r="222" spans="1:44" s="502" customFormat="1">
      <c r="A222" s="502" t="s">
        <v>152</v>
      </c>
      <c r="B222" s="753">
        <v>1</v>
      </c>
      <c r="C222" s="753"/>
      <c r="D222" s="504" t="s">
        <v>114</v>
      </c>
      <c r="E222" s="753">
        <v>0.1</v>
      </c>
      <c r="F222" s="753"/>
      <c r="G222" s="504" t="s">
        <v>114</v>
      </c>
      <c r="H222" s="753">
        <v>165</v>
      </c>
      <c r="I222" s="753"/>
      <c r="J222" s="504" t="s">
        <v>115</v>
      </c>
      <c r="K222" s="753">
        <f>B222*E222*H222</f>
        <v>16.5</v>
      </c>
      <c r="L222" s="753"/>
      <c r="M222" s="506" t="s">
        <v>0</v>
      </c>
      <c r="AJ222" s="503"/>
      <c r="AK222" s="505"/>
      <c r="AL222" s="505"/>
      <c r="AR222" s="537"/>
    </row>
    <row r="223" spans="1:44" s="502" customFormat="1">
      <c r="AJ223" s="503"/>
      <c r="AK223" s="505"/>
      <c r="AL223" s="505"/>
      <c r="AR223" s="537"/>
    </row>
    <row r="224" spans="1:44" s="502" customFormat="1">
      <c r="A224" s="502" t="s">
        <v>464</v>
      </c>
      <c r="AJ224" s="503"/>
      <c r="AK224" s="505"/>
      <c r="AL224" s="505"/>
      <c r="AR224" s="537"/>
    </row>
    <row r="225" spans="1:44" s="502" customFormat="1">
      <c r="AJ225" s="503"/>
      <c r="AK225" s="505"/>
      <c r="AL225" s="505"/>
      <c r="AR225" s="537"/>
    </row>
    <row r="226" spans="1:44" s="502" customFormat="1">
      <c r="B226" s="506" t="s">
        <v>282</v>
      </c>
      <c r="C226" s="506"/>
      <c r="D226" s="506"/>
      <c r="E226" s="506" t="s">
        <v>445</v>
      </c>
      <c r="F226" s="506"/>
      <c r="G226" s="506"/>
      <c r="H226" s="506" t="s">
        <v>463</v>
      </c>
      <c r="I226" s="506"/>
      <c r="J226" s="506"/>
      <c r="K226" s="506"/>
      <c r="L226" s="506"/>
      <c r="M226" s="506"/>
      <c r="AJ226" s="503"/>
      <c r="AK226" s="505"/>
      <c r="AL226" s="505"/>
      <c r="AR226" s="537"/>
    </row>
    <row r="227" spans="1:44" s="502" customFormat="1">
      <c r="A227" s="502" t="s">
        <v>152</v>
      </c>
      <c r="B227" s="753">
        <f>SUM(B26:C28)</f>
        <v>327.9</v>
      </c>
      <c r="C227" s="753"/>
      <c r="D227" s="504" t="s">
        <v>114</v>
      </c>
      <c r="E227" s="753">
        <v>0.1</v>
      </c>
      <c r="F227" s="753"/>
      <c r="G227" s="504" t="s">
        <v>114</v>
      </c>
      <c r="H227" s="753">
        <v>2</v>
      </c>
      <c r="I227" s="753"/>
      <c r="J227" s="504" t="s">
        <v>115</v>
      </c>
      <c r="K227" s="753">
        <f>B227*E227*H227</f>
        <v>65.58</v>
      </c>
      <c r="L227" s="753"/>
      <c r="M227" s="506" t="s">
        <v>0</v>
      </c>
      <c r="AJ227" s="503"/>
      <c r="AK227" s="505"/>
      <c r="AL227" s="505"/>
      <c r="AR227" s="537"/>
    </row>
    <row r="228" spans="1:44" s="502" customFormat="1">
      <c r="AJ228" s="503"/>
      <c r="AK228" s="505"/>
      <c r="AL228" s="505"/>
      <c r="AR228" s="537"/>
    </row>
    <row r="229" spans="1:44" s="502" customFormat="1">
      <c r="A229" s="502" t="s">
        <v>321</v>
      </c>
      <c r="C229" s="502" t="s">
        <v>115</v>
      </c>
      <c r="D229" s="753">
        <f>K222+K227</f>
        <v>82.08</v>
      </c>
      <c r="E229" s="754"/>
      <c r="F229" s="502" t="s">
        <v>0</v>
      </c>
      <c r="N229" s="505"/>
      <c r="O229" s="505"/>
      <c r="S229" s="505"/>
      <c r="AJ229" s="503">
        <f>D229</f>
        <v>82.08</v>
      </c>
      <c r="AK229" s="505"/>
      <c r="AL229" s="505"/>
      <c r="AR229" s="537"/>
    </row>
    <row r="230" spans="1:44" s="409" customFormat="1">
      <c r="A230" s="752"/>
      <c r="B230" s="752"/>
      <c r="C230" s="752"/>
      <c r="D230" s="752"/>
      <c r="E230" s="752"/>
      <c r="F230" s="752"/>
      <c r="G230" s="752"/>
      <c r="H230" s="752"/>
      <c r="I230" s="752"/>
      <c r="J230" s="752"/>
      <c r="K230" s="752"/>
      <c r="L230" s="752"/>
      <c r="M230" s="752"/>
      <c r="N230" s="752"/>
      <c r="O230" s="752"/>
      <c r="P230" s="752"/>
      <c r="Q230" s="752"/>
      <c r="R230" s="752"/>
      <c r="S230" s="752"/>
      <c r="T230" s="752"/>
      <c r="U230" s="752"/>
      <c r="V230" s="752"/>
      <c r="W230" s="752"/>
      <c r="X230" s="752"/>
      <c r="Y230" s="752"/>
      <c r="Z230" s="752"/>
      <c r="AA230" s="752"/>
      <c r="AB230" s="752"/>
      <c r="AC230" s="752"/>
      <c r="AD230" s="752"/>
      <c r="AE230" s="752"/>
      <c r="AF230" s="752"/>
      <c r="AG230" s="752"/>
      <c r="AH230" s="752"/>
      <c r="AI230" s="752"/>
      <c r="AJ230" s="415"/>
      <c r="AK230" s="141"/>
      <c r="AL230" s="141"/>
      <c r="AM230" s="416"/>
      <c r="AN230" s="416"/>
      <c r="AR230" s="315"/>
    </row>
    <row r="231" spans="1:44" s="502" customFormat="1">
      <c r="A231" s="751" t="s">
        <v>654</v>
      </c>
      <c r="B231" s="751"/>
      <c r="C231" s="751"/>
      <c r="D231" s="751"/>
      <c r="E231" s="751"/>
      <c r="F231" s="751"/>
      <c r="G231" s="751"/>
      <c r="H231" s="751"/>
      <c r="I231" s="751"/>
      <c r="J231" s="751"/>
      <c r="K231" s="751"/>
      <c r="L231" s="751"/>
      <c r="M231" s="751"/>
      <c r="N231" s="751"/>
      <c r="O231" s="751"/>
      <c r="P231" s="751"/>
      <c r="Q231" s="751"/>
      <c r="R231" s="751"/>
      <c r="S231" s="751"/>
      <c r="T231" s="751"/>
      <c r="U231" s="751"/>
      <c r="V231" s="751"/>
      <c r="W231" s="751"/>
      <c r="X231" s="751"/>
      <c r="Y231" s="751"/>
      <c r="Z231" s="751"/>
      <c r="AA231" s="751"/>
      <c r="AB231" s="751"/>
      <c r="AC231" s="751"/>
      <c r="AD231" s="751"/>
      <c r="AE231" s="751"/>
      <c r="AF231" s="751"/>
      <c r="AG231" s="751"/>
      <c r="AH231" s="751"/>
      <c r="AI231" s="751"/>
      <c r="AJ231" s="503"/>
      <c r="AK231" s="505"/>
      <c r="AL231" s="505"/>
      <c r="AR231" s="537"/>
    </row>
    <row r="232" spans="1:44" s="502" customFormat="1">
      <c r="N232" s="505"/>
      <c r="O232" s="505"/>
      <c r="S232" s="505"/>
      <c r="AJ232" s="503"/>
      <c r="AK232" s="505"/>
      <c r="AL232" s="505"/>
      <c r="AR232" s="537"/>
    </row>
    <row r="233" spans="1:44" s="502" customFormat="1">
      <c r="A233" s="502" t="s">
        <v>438</v>
      </c>
      <c r="B233" s="753">
        <v>5</v>
      </c>
      <c r="C233" s="753"/>
      <c r="D233" s="538" t="s">
        <v>2</v>
      </c>
      <c r="E233" s="539"/>
      <c r="F233" s="539"/>
      <c r="G233" s="538"/>
      <c r="H233" s="753"/>
      <c r="I233" s="753"/>
      <c r="N233" s="505"/>
      <c r="O233" s="505"/>
      <c r="S233" s="505"/>
      <c r="AJ233" s="503">
        <f>B233</f>
        <v>5</v>
      </c>
      <c r="AK233" s="505"/>
      <c r="AL233" s="505"/>
      <c r="AR233" s="537"/>
    </row>
    <row r="234" spans="1:44" s="510" customFormat="1">
      <c r="B234" s="514"/>
      <c r="C234" s="514"/>
      <c r="D234" s="538"/>
      <c r="E234" s="514"/>
      <c r="F234" s="514"/>
      <c r="G234" s="538"/>
      <c r="H234" s="514"/>
      <c r="I234" s="514"/>
      <c r="N234" s="515"/>
      <c r="O234" s="515"/>
      <c r="S234" s="515"/>
      <c r="AJ234" s="511"/>
      <c r="AK234" s="515"/>
      <c r="AL234" s="515"/>
      <c r="AR234" s="537"/>
    </row>
    <row r="235" spans="1:44" s="510" customFormat="1">
      <c r="A235" s="751" t="s">
        <v>655</v>
      </c>
      <c r="B235" s="751"/>
      <c r="C235" s="751"/>
      <c r="D235" s="751"/>
      <c r="E235" s="751"/>
      <c r="F235" s="751"/>
      <c r="G235" s="751"/>
      <c r="H235" s="751"/>
      <c r="I235" s="751"/>
      <c r="J235" s="751"/>
      <c r="K235" s="751"/>
      <c r="L235" s="751"/>
      <c r="M235" s="751"/>
      <c r="N235" s="751"/>
      <c r="O235" s="751"/>
      <c r="P235" s="751"/>
      <c r="Q235" s="751"/>
      <c r="R235" s="751"/>
      <c r="S235" s="751"/>
      <c r="T235" s="751"/>
      <c r="U235" s="751"/>
      <c r="V235" s="751"/>
      <c r="W235" s="751"/>
      <c r="X235" s="751"/>
      <c r="Y235" s="751"/>
      <c r="Z235" s="751"/>
      <c r="AA235" s="751"/>
      <c r="AB235" s="751"/>
      <c r="AC235" s="751"/>
      <c r="AD235" s="751"/>
      <c r="AE235" s="751"/>
      <c r="AF235" s="751"/>
      <c r="AG235" s="751"/>
      <c r="AH235" s="751"/>
      <c r="AI235" s="751"/>
      <c r="AJ235" s="511"/>
      <c r="AK235" s="515"/>
      <c r="AL235" s="515"/>
      <c r="AR235" s="537"/>
    </row>
    <row r="236" spans="1:44" s="510" customFormat="1">
      <c r="B236" s="514"/>
      <c r="C236" s="514"/>
      <c r="D236" s="538"/>
      <c r="E236" s="514"/>
      <c r="F236" s="514"/>
      <c r="G236" s="538"/>
      <c r="H236" s="514"/>
      <c r="I236" s="514"/>
      <c r="N236" s="515"/>
      <c r="O236" s="515"/>
      <c r="S236" s="515"/>
      <c r="AJ236" s="511"/>
      <c r="AK236" s="515"/>
      <c r="AL236" s="515"/>
      <c r="AR236" s="537"/>
    </row>
    <row r="237" spans="1:44" s="510" customFormat="1">
      <c r="A237" s="510" t="s">
        <v>438</v>
      </c>
      <c r="B237" s="753">
        <v>1</v>
      </c>
      <c r="C237" s="753"/>
      <c r="D237" s="538" t="s">
        <v>2</v>
      </c>
      <c r="E237" s="539"/>
      <c r="F237" s="539"/>
      <c r="G237" s="538"/>
      <c r="H237" s="753"/>
      <c r="I237" s="753"/>
      <c r="N237" s="515"/>
      <c r="O237" s="515"/>
      <c r="S237" s="515"/>
      <c r="AJ237" s="511">
        <f>B237</f>
        <v>1</v>
      </c>
      <c r="AK237" s="515"/>
      <c r="AL237" s="515"/>
      <c r="AR237" s="537"/>
    </row>
    <row r="238" spans="1:44" s="510" customFormat="1">
      <c r="B238" s="514"/>
      <c r="C238" s="514"/>
      <c r="D238" s="538"/>
      <c r="E238" s="514"/>
      <c r="F238" s="514"/>
      <c r="G238" s="538"/>
      <c r="H238" s="514"/>
      <c r="I238" s="514"/>
      <c r="N238" s="515"/>
      <c r="O238" s="515"/>
      <c r="S238" s="515"/>
      <c r="AJ238" s="511"/>
      <c r="AK238" s="515"/>
      <c r="AL238" s="515"/>
      <c r="AR238" s="537"/>
    </row>
    <row r="239" spans="1:44" s="502" customFormat="1">
      <c r="A239" s="751" t="s">
        <v>656</v>
      </c>
      <c r="B239" s="751"/>
      <c r="C239" s="751"/>
      <c r="D239" s="751"/>
      <c r="E239" s="751"/>
      <c r="F239" s="751"/>
      <c r="G239" s="751"/>
      <c r="H239" s="751"/>
      <c r="I239" s="751"/>
      <c r="J239" s="751"/>
      <c r="K239" s="751"/>
      <c r="L239" s="751"/>
      <c r="M239" s="751"/>
      <c r="N239" s="751"/>
      <c r="O239" s="751"/>
      <c r="P239" s="751"/>
      <c r="Q239" s="751"/>
      <c r="R239" s="751"/>
      <c r="S239" s="751"/>
      <c r="T239" s="751"/>
      <c r="U239" s="751"/>
      <c r="V239" s="751"/>
      <c r="W239" s="751"/>
      <c r="X239" s="751"/>
      <c r="Y239" s="751"/>
      <c r="Z239" s="751"/>
      <c r="AA239" s="751"/>
      <c r="AB239" s="751"/>
      <c r="AC239" s="751"/>
      <c r="AD239" s="751"/>
      <c r="AE239" s="751"/>
      <c r="AF239" s="751"/>
      <c r="AG239" s="751"/>
      <c r="AH239" s="751"/>
      <c r="AI239" s="751"/>
      <c r="AJ239" s="503"/>
      <c r="AK239" s="505"/>
      <c r="AL239" s="505"/>
      <c r="AR239" s="537"/>
    </row>
    <row r="240" spans="1:44" s="502" customFormat="1">
      <c r="N240" s="505"/>
      <c r="O240" s="505"/>
      <c r="S240" s="505"/>
      <c r="AJ240" s="503"/>
      <c r="AK240" s="505"/>
      <c r="AL240" s="505"/>
      <c r="AR240" s="537"/>
    </row>
    <row r="241" spans="1:44" s="502" customFormat="1">
      <c r="A241" s="752" t="s">
        <v>465</v>
      </c>
      <c r="B241" s="752"/>
      <c r="C241" s="752"/>
      <c r="D241" s="752"/>
      <c r="E241" s="752"/>
      <c r="F241" s="752"/>
      <c r="G241" s="752"/>
      <c r="H241" s="752"/>
      <c r="I241" s="752"/>
      <c r="J241" s="752"/>
      <c r="K241" s="752"/>
      <c r="L241" s="752"/>
      <c r="M241" s="752"/>
      <c r="N241" s="752"/>
      <c r="O241" s="752"/>
      <c r="P241" s="752"/>
      <c r="Q241" s="752"/>
      <c r="R241" s="752"/>
      <c r="S241" s="752"/>
      <c r="T241" s="752"/>
      <c r="U241" s="752"/>
      <c r="V241" s="752"/>
      <c r="W241" s="752"/>
      <c r="X241" s="752"/>
      <c r="Y241" s="752"/>
      <c r="Z241" s="752"/>
      <c r="AA241" s="752"/>
      <c r="AB241" s="752"/>
      <c r="AC241" s="752"/>
      <c r="AD241" s="752"/>
      <c r="AE241" s="752"/>
      <c r="AF241" s="752"/>
      <c r="AG241" s="752"/>
      <c r="AH241" s="752"/>
      <c r="AI241" s="752"/>
      <c r="AJ241" s="503"/>
      <c r="AK241" s="505"/>
      <c r="AL241" s="505"/>
      <c r="AR241" s="537"/>
    </row>
    <row r="242" spans="1:44" s="502" customFormat="1">
      <c r="N242" s="505"/>
      <c r="O242" s="505"/>
      <c r="S242" s="505"/>
      <c r="AJ242" s="503"/>
      <c r="AK242" s="505"/>
      <c r="AL242" s="505"/>
      <c r="AR242" s="537"/>
    </row>
    <row r="243" spans="1:44" s="502" customFormat="1">
      <c r="A243" s="502" t="s">
        <v>438</v>
      </c>
      <c r="B243" s="750">
        <v>7</v>
      </c>
      <c r="C243" s="750"/>
      <c r="D243" s="341" t="s">
        <v>2</v>
      </c>
      <c r="F243" s="506"/>
      <c r="G243" s="750"/>
      <c r="H243" s="750"/>
      <c r="J243" s="506"/>
      <c r="K243" s="750"/>
      <c r="L243" s="750"/>
      <c r="M243" s="341"/>
      <c r="N243" s="505"/>
      <c r="P243" s="341"/>
      <c r="Q243" s="341"/>
      <c r="S243" s="505"/>
      <c r="AJ243" s="503">
        <f>B243</f>
        <v>7</v>
      </c>
      <c r="AK243" s="505"/>
      <c r="AL243" s="505"/>
      <c r="AR243" s="537"/>
    </row>
    <row r="244" spans="1:44" s="573" customFormat="1">
      <c r="B244" s="571"/>
      <c r="C244" s="571"/>
      <c r="D244" s="341"/>
      <c r="F244" s="575"/>
      <c r="G244" s="571"/>
      <c r="H244" s="571"/>
      <c r="J244" s="575"/>
      <c r="K244" s="571"/>
      <c r="L244" s="571"/>
      <c r="M244" s="341"/>
      <c r="N244" s="576"/>
      <c r="P244" s="341"/>
      <c r="Q244" s="341"/>
      <c r="S244" s="576"/>
      <c r="AJ244" s="571"/>
      <c r="AK244" s="576"/>
      <c r="AL244" s="576"/>
      <c r="AR244" s="537"/>
    </row>
    <row r="245" spans="1:44" s="573" customFormat="1">
      <c r="A245" s="751" t="s">
        <v>657</v>
      </c>
      <c r="B245" s="751"/>
      <c r="C245" s="751"/>
      <c r="D245" s="751"/>
      <c r="E245" s="751"/>
      <c r="F245" s="751"/>
      <c r="G245" s="751"/>
      <c r="H245" s="751"/>
      <c r="I245" s="751"/>
      <c r="J245" s="751"/>
      <c r="K245" s="751"/>
      <c r="L245" s="751"/>
      <c r="M245" s="751"/>
      <c r="N245" s="751"/>
      <c r="O245" s="751"/>
      <c r="P245" s="751"/>
      <c r="Q245" s="751"/>
      <c r="R245" s="751"/>
      <c r="S245" s="751"/>
      <c r="T245" s="751"/>
      <c r="U245" s="751"/>
      <c r="V245" s="751"/>
      <c r="W245" s="751"/>
      <c r="X245" s="751"/>
      <c r="Y245" s="751"/>
      <c r="Z245" s="751"/>
      <c r="AA245" s="751"/>
      <c r="AB245" s="751"/>
      <c r="AC245" s="751"/>
      <c r="AD245" s="751"/>
      <c r="AE245" s="751"/>
      <c r="AF245" s="751"/>
      <c r="AG245" s="751"/>
      <c r="AH245" s="751"/>
      <c r="AI245" s="751"/>
      <c r="AJ245" s="571"/>
      <c r="AK245" s="576"/>
      <c r="AL245" s="576"/>
      <c r="AR245" s="537"/>
    </row>
    <row r="246" spans="1:44" s="573" customFormat="1">
      <c r="N246" s="576"/>
      <c r="O246" s="576"/>
      <c r="S246" s="576"/>
      <c r="AJ246" s="571"/>
      <c r="AK246" s="576"/>
      <c r="AL246" s="576"/>
      <c r="AR246" s="537"/>
    </row>
    <row r="247" spans="1:44" s="573" customFormat="1">
      <c r="A247" s="752" t="s">
        <v>465</v>
      </c>
      <c r="B247" s="752"/>
      <c r="C247" s="752"/>
      <c r="D247" s="752"/>
      <c r="E247" s="752"/>
      <c r="F247" s="752"/>
      <c r="G247" s="752"/>
      <c r="H247" s="752"/>
      <c r="I247" s="752"/>
      <c r="J247" s="752"/>
      <c r="K247" s="752"/>
      <c r="L247" s="752"/>
      <c r="M247" s="752"/>
      <c r="N247" s="752"/>
      <c r="O247" s="752"/>
      <c r="P247" s="752"/>
      <c r="Q247" s="752"/>
      <c r="R247" s="752"/>
      <c r="S247" s="752"/>
      <c r="T247" s="752"/>
      <c r="U247" s="752"/>
      <c r="V247" s="752"/>
      <c r="W247" s="752"/>
      <c r="X247" s="752"/>
      <c r="Y247" s="752"/>
      <c r="Z247" s="752"/>
      <c r="AA247" s="752"/>
      <c r="AB247" s="752"/>
      <c r="AC247" s="752"/>
      <c r="AD247" s="752"/>
      <c r="AE247" s="752"/>
      <c r="AF247" s="752"/>
      <c r="AG247" s="752"/>
      <c r="AH247" s="752"/>
      <c r="AI247" s="752"/>
      <c r="AJ247" s="571"/>
      <c r="AK247" s="576"/>
      <c r="AL247" s="576"/>
      <c r="AR247" s="537"/>
    </row>
    <row r="248" spans="1:44" s="573" customFormat="1">
      <c r="N248" s="576"/>
      <c r="O248" s="576"/>
      <c r="S248" s="576"/>
      <c r="AJ248" s="571"/>
      <c r="AK248" s="576"/>
      <c r="AL248" s="576"/>
      <c r="AR248" s="537"/>
    </row>
    <row r="249" spans="1:44" s="409" customFormat="1">
      <c r="A249" s="573" t="s">
        <v>438</v>
      </c>
      <c r="B249" s="750">
        <f>B237+B243+B233</f>
        <v>13</v>
      </c>
      <c r="C249" s="750"/>
      <c r="D249" s="341" t="s">
        <v>2</v>
      </c>
      <c r="E249" s="573"/>
      <c r="F249" s="575"/>
      <c r="G249" s="750"/>
      <c r="H249" s="750"/>
      <c r="I249" s="573"/>
      <c r="J249" s="575"/>
      <c r="K249" s="750"/>
      <c r="L249" s="750"/>
      <c r="M249" s="341"/>
      <c r="N249" s="576"/>
      <c r="O249" s="573"/>
      <c r="P249" s="341"/>
      <c r="Q249" s="341"/>
      <c r="R249" s="573"/>
      <c r="S249" s="576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1">
        <f>B249</f>
        <v>13</v>
      </c>
      <c r="AK249" s="576"/>
      <c r="AL249" s="141"/>
      <c r="AM249" s="416"/>
      <c r="AN249" s="416"/>
      <c r="AR249" s="315"/>
    </row>
    <row r="250" spans="1:44" s="577" customFormat="1">
      <c r="A250" s="573"/>
      <c r="B250" s="571"/>
      <c r="C250" s="571"/>
      <c r="D250" s="341"/>
      <c r="E250" s="573"/>
      <c r="F250" s="575"/>
      <c r="G250" s="571"/>
      <c r="H250" s="571"/>
      <c r="I250" s="573"/>
      <c r="J250" s="575"/>
      <c r="K250" s="571"/>
      <c r="L250" s="571"/>
      <c r="M250" s="341"/>
      <c r="N250" s="576"/>
      <c r="O250" s="573"/>
      <c r="P250" s="341"/>
      <c r="Q250" s="341"/>
      <c r="R250" s="573"/>
      <c r="S250" s="576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1"/>
      <c r="AK250" s="576"/>
      <c r="AL250" s="141"/>
      <c r="AM250" s="578"/>
      <c r="AN250" s="578"/>
      <c r="AR250" s="315"/>
    </row>
    <row r="251" spans="1:44" s="502" customFormat="1">
      <c r="A251" s="751" t="s">
        <v>658</v>
      </c>
      <c r="B251" s="751"/>
      <c r="C251" s="751"/>
      <c r="D251" s="751"/>
      <c r="E251" s="751"/>
      <c r="F251" s="751"/>
      <c r="G251" s="751"/>
      <c r="H251" s="751"/>
      <c r="I251" s="751"/>
      <c r="J251" s="751"/>
      <c r="K251" s="751"/>
      <c r="L251" s="751"/>
      <c r="M251" s="751"/>
      <c r="N251" s="751"/>
      <c r="O251" s="751"/>
      <c r="P251" s="751"/>
      <c r="Q251" s="751"/>
      <c r="R251" s="751"/>
      <c r="S251" s="751"/>
      <c r="T251" s="751"/>
      <c r="U251" s="751"/>
      <c r="V251" s="751"/>
      <c r="W251" s="751"/>
      <c r="X251" s="751"/>
      <c r="Y251" s="751"/>
      <c r="Z251" s="751"/>
      <c r="AA251" s="751"/>
      <c r="AB251" s="751"/>
      <c r="AC251" s="751"/>
      <c r="AD251" s="751"/>
      <c r="AE251" s="751"/>
      <c r="AF251" s="751"/>
      <c r="AG251" s="751"/>
      <c r="AH251" s="751"/>
      <c r="AI251" s="751"/>
      <c r="AJ251" s="503"/>
      <c r="AK251" s="505"/>
      <c r="AL251" s="505"/>
      <c r="AR251" s="537"/>
    </row>
    <row r="252" spans="1:44" s="502" customFormat="1">
      <c r="N252" s="505"/>
      <c r="O252" s="505"/>
      <c r="S252" s="505"/>
      <c r="AJ252" s="503"/>
      <c r="AK252" s="505"/>
      <c r="AL252" s="505"/>
      <c r="AR252" s="537"/>
    </row>
    <row r="253" spans="1:44" s="502" customFormat="1">
      <c r="A253" s="502" t="s">
        <v>466</v>
      </c>
      <c r="N253" s="505"/>
      <c r="O253" s="505"/>
      <c r="S253" s="505"/>
      <c r="AJ253" s="503"/>
      <c r="AK253" s="505"/>
      <c r="AL253" s="505"/>
      <c r="AR253" s="537"/>
    </row>
    <row r="254" spans="1:44" s="502" customFormat="1">
      <c r="N254" s="505"/>
      <c r="O254" s="505"/>
      <c r="S254" s="505"/>
      <c r="AJ254" s="503"/>
      <c r="AK254" s="505"/>
      <c r="AL254" s="505"/>
      <c r="AR254" s="537"/>
    </row>
    <row r="255" spans="1:44" s="502" customFormat="1">
      <c r="B255" s="502" t="s">
        <v>282</v>
      </c>
      <c r="E255" s="502" t="s">
        <v>467</v>
      </c>
      <c r="H255" s="502" t="s">
        <v>463</v>
      </c>
      <c r="K255" s="502" t="s">
        <v>468</v>
      </c>
      <c r="N255" s="505"/>
      <c r="O255" s="505"/>
      <c r="S255" s="505"/>
      <c r="AJ255" s="503"/>
      <c r="AK255" s="505"/>
      <c r="AL255" s="505"/>
      <c r="AR255" s="537"/>
    </row>
    <row r="256" spans="1:44" s="502" customFormat="1">
      <c r="A256" s="502" t="s">
        <v>152</v>
      </c>
      <c r="B256" s="753">
        <v>4</v>
      </c>
      <c r="C256" s="753"/>
      <c r="D256" s="504" t="s">
        <v>114</v>
      </c>
      <c r="E256" s="753">
        <v>0.4</v>
      </c>
      <c r="F256" s="753"/>
      <c r="G256" s="504" t="s">
        <v>114</v>
      </c>
      <c r="H256" s="753">
        <v>2</v>
      </c>
      <c r="I256" s="753"/>
      <c r="J256" s="504" t="s">
        <v>114</v>
      </c>
      <c r="K256" s="753">
        <v>8</v>
      </c>
      <c r="L256" s="753"/>
      <c r="M256" s="504"/>
      <c r="N256" s="504" t="s">
        <v>115</v>
      </c>
      <c r="O256" s="753">
        <f>B256*E256*H256*K256</f>
        <v>25.6</v>
      </c>
      <c r="P256" s="753"/>
      <c r="Q256" s="502" t="s">
        <v>0</v>
      </c>
      <c r="S256" s="505"/>
      <c r="AJ256" s="503"/>
      <c r="AK256" s="505"/>
      <c r="AL256" s="505"/>
      <c r="AR256" s="537"/>
    </row>
    <row r="257" spans="1:44" s="502" customFormat="1">
      <c r="A257" s="502" t="s">
        <v>152</v>
      </c>
      <c r="B257" s="753">
        <v>4</v>
      </c>
      <c r="C257" s="753"/>
      <c r="D257" s="504" t="s">
        <v>114</v>
      </c>
      <c r="E257" s="753">
        <v>0.4</v>
      </c>
      <c r="F257" s="753"/>
      <c r="G257" s="504" t="s">
        <v>114</v>
      </c>
      <c r="H257" s="753">
        <v>1</v>
      </c>
      <c r="I257" s="753"/>
      <c r="J257" s="504" t="s">
        <v>114</v>
      </c>
      <c r="K257" s="753">
        <v>6</v>
      </c>
      <c r="L257" s="753"/>
      <c r="M257" s="504"/>
      <c r="N257" s="504" t="s">
        <v>115</v>
      </c>
      <c r="O257" s="753">
        <f>B257*E257*H257*K257</f>
        <v>9.6</v>
      </c>
      <c r="P257" s="753"/>
      <c r="Q257" s="502" t="s">
        <v>0</v>
      </c>
      <c r="S257" s="505"/>
      <c r="AJ257" s="503"/>
      <c r="AK257" s="505"/>
      <c r="AL257" s="505"/>
      <c r="AR257" s="537"/>
    </row>
    <row r="258" spans="1:44" s="502" customFormat="1">
      <c r="N258" s="505"/>
      <c r="O258" s="505"/>
      <c r="S258" s="505"/>
      <c r="AJ258" s="503"/>
      <c r="AK258" s="505"/>
      <c r="AL258" s="505"/>
      <c r="AR258" s="537"/>
    </row>
    <row r="259" spans="1:44" s="502" customFormat="1">
      <c r="A259" s="502" t="s">
        <v>469</v>
      </c>
      <c r="N259" s="505"/>
      <c r="O259" s="505"/>
      <c r="S259" s="505"/>
      <c r="AJ259" s="503"/>
      <c r="AK259" s="505"/>
      <c r="AL259" s="505"/>
      <c r="AR259" s="537"/>
    </row>
    <row r="260" spans="1:44" s="502" customFormat="1">
      <c r="N260" s="505"/>
      <c r="O260" s="505"/>
      <c r="S260" s="505"/>
      <c r="AJ260" s="503"/>
      <c r="AK260" s="505"/>
      <c r="AL260" s="505"/>
      <c r="AR260" s="537"/>
    </row>
    <row r="261" spans="1:44" s="502" customFormat="1">
      <c r="B261" s="502" t="s">
        <v>282</v>
      </c>
      <c r="E261" s="502" t="s">
        <v>467</v>
      </c>
      <c r="H261" s="502" t="s">
        <v>463</v>
      </c>
      <c r="K261" s="502" t="s">
        <v>468</v>
      </c>
      <c r="N261" s="505"/>
      <c r="O261" s="505"/>
      <c r="S261" s="505"/>
      <c r="AJ261" s="503"/>
      <c r="AK261" s="505"/>
      <c r="AL261" s="505"/>
      <c r="AR261" s="537"/>
    </row>
    <row r="262" spans="1:44" s="502" customFormat="1">
      <c r="A262" s="502" t="s">
        <v>152</v>
      </c>
      <c r="B262" s="753">
        <v>6</v>
      </c>
      <c r="C262" s="753"/>
      <c r="D262" s="504" t="s">
        <v>114</v>
      </c>
      <c r="E262" s="753">
        <v>0.4</v>
      </c>
      <c r="F262" s="753"/>
      <c r="G262" s="504" t="s">
        <v>114</v>
      </c>
      <c r="H262" s="753">
        <v>2</v>
      </c>
      <c r="I262" s="753"/>
      <c r="J262" s="504" t="s">
        <v>114</v>
      </c>
      <c r="K262" s="753">
        <v>1</v>
      </c>
      <c r="L262" s="753"/>
      <c r="M262" s="504"/>
      <c r="N262" s="504" t="s">
        <v>115</v>
      </c>
      <c r="O262" s="753">
        <f>B262*E262*H262*K262</f>
        <v>4.8</v>
      </c>
      <c r="P262" s="753"/>
      <c r="Q262" s="502" t="s">
        <v>0</v>
      </c>
      <c r="S262" s="505"/>
      <c r="AJ262" s="503"/>
      <c r="AK262" s="505"/>
      <c r="AL262" s="505"/>
      <c r="AR262" s="537"/>
    </row>
    <row r="263" spans="1:44" s="502" customFormat="1">
      <c r="A263" s="502" t="s">
        <v>152</v>
      </c>
      <c r="B263" s="753">
        <v>4</v>
      </c>
      <c r="C263" s="753"/>
      <c r="D263" s="504" t="s">
        <v>114</v>
      </c>
      <c r="E263" s="753">
        <v>0.4</v>
      </c>
      <c r="F263" s="753"/>
      <c r="G263" s="504" t="s">
        <v>114</v>
      </c>
      <c r="H263" s="753">
        <v>1</v>
      </c>
      <c r="I263" s="753"/>
      <c r="J263" s="504" t="s">
        <v>114</v>
      </c>
      <c r="K263" s="753">
        <v>1</v>
      </c>
      <c r="L263" s="753"/>
      <c r="M263" s="504"/>
      <c r="N263" s="504" t="s">
        <v>115</v>
      </c>
      <c r="O263" s="753">
        <f>B263*E263*H263*K263</f>
        <v>1.6</v>
      </c>
      <c r="P263" s="753"/>
      <c r="Q263" s="502" t="s">
        <v>0</v>
      </c>
      <c r="S263" s="505"/>
      <c r="AJ263" s="503"/>
      <c r="AK263" s="505"/>
      <c r="AL263" s="505"/>
      <c r="AR263" s="537"/>
    </row>
    <row r="264" spans="1:44" s="573" customFormat="1">
      <c r="B264" s="574"/>
      <c r="C264" s="574"/>
      <c r="D264" s="574"/>
      <c r="E264" s="574"/>
      <c r="F264" s="574"/>
      <c r="G264" s="574"/>
      <c r="H264" s="574"/>
      <c r="I264" s="574"/>
      <c r="J264" s="574"/>
      <c r="K264" s="574"/>
      <c r="L264" s="574"/>
      <c r="M264" s="574"/>
      <c r="N264" s="574"/>
      <c r="O264" s="574"/>
      <c r="P264" s="574"/>
      <c r="S264" s="576"/>
      <c r="AJ264" s="571"/>
      <c r="AK264" s="576"/>
      <c r="AL264" s="576"/>
      <c r="AR264" s="537"/>
    </row>
    <row r="265" spans="1:44" s="573" customFormat="1">
      <c r="A265" s="573" t="s">
        <v>610</v>
      </c>
      <c r="N265" s="576"/>
      <c r="O265" s="576"/>
      <c r="S265" s="576"/>
      <c r="AJ265" s="571"/>
      <c r="AK265" s="576"/>
      <c r="AL265" s="576"/>
      <c r="AR265" s="537"/>
    </row>
    <row r="266" spans="1:44" s="573" customFormat="1">
      <c r="N266" s="576"/>
      <c r="O266" s="576"/>
      <c r="S266" s="576"/>
      <c r="AJ266" s="571"/>
      <c r="AK266" s="576"/>
      <c r="AL266" s="576"/>
      <c r="AR266" s="537"/>
    </row>
    <row r="267" spans="1:44" s="573" customFormat="1">
      <c r="B267" s="573" t="s">
        <v>282</v>
      </c>
      <c r="E267" s="573" t="s">
        <v>283</v>
      </c>
      <c r="H267" s="573" t="s">
        <v>463</v>
      </c>
      <c r="K267" s="573" t="s">
        <v>468</v>
      </c>
      <c r="N267" s="576"/>
      <c r="O267" s="576"/>
      <c r="S267" s="576"/>
      <c r="AJ267" s="571"/>
      <c r="AK267" s="576"/>
      <c r="AL267" s="576"/>
      <c r="AR267" s="537"/>
    </row>
    <row r="268" spans="1:44" s="573" customFormat="1">
      <c r="A268" s="573" t="s">
        <v>152</v>
      </c>
      <c r="B268" s="753">
        <v>24.3</v>
      </c>
      <c r="C268" s="753"/>
      <c r="D268" s="574" t="s">
        <v>114</v>
      </c>
      <c r="E268" s="753">
        <v>1.5</v>
      </c>
      <c r="F268" s="753"/>
      <c r="G268" s="574" t="s">
        <v>114</v>
      </c>
      <c r="H268" s="753">
        <v>1</v>
      </c>
      <c r="I268" s="753"/>
      <c r="J268" s="574" t="s">
        <v>114</v>
      </c>
      <c r="K268" s="753">
        <v>1</v>
      </c>
      <c r="L268" s="753"/>
      <c r="M268" s="574"/>
      <c r="N268" s="574" t="s">
        <v>115</v>
      </c>
      <c r="O268" s="753">
        <f>B268*E268*H268*K268</f>
        <v>36.450000000000003</v>
      </c>
      <c r="P268" s="753"/>
      <c r="Q268" s="573" t="s">
        <v>0</v>
      </c>
      <c r="S268" s="576"/>
      <c r="AJ268" s="571"/>
      <c r="AK268" s="576"/>
      <c r="AL268" s="576"/>
      <c r="AR268" s="537"/>
    </row>
    <row r="269" spans="1:44" s="502" customFormat="1">
      <c r="N269" s="505"/>
      <c r="O269" s="505"/>
      <c r="S269" s="505"/>
      <c r="AJ269" s="503"/>
      <c r="AK269" s="505"/>
      <c r="AL269" s="505"/>
      <c r="AR269" s="537"/>
    </row>
    <row r="270" spans="1:44" s="502" customFormat="1">
      <c r="A270" s="502" t="s">
        <v>321</v>
      </c>
      <c r="C270" s="506" t="s">
        <v>115</v>
      </c>
      <c r="D270" s="753">
        <f>O256+O257+O262+O263+O268</f>
        <v>78.05</v>
      </c>
      <c r="E270" s="754"/>
      <c r="F270" s="502" t="s">
        <v>0</v>
      </c>
      <c r="N270" s="505"/>
      <c r="O270" s="505"/>
      <c r="S270" s="505"/>
      <c r="AJ270" s="503">
        <f>D270</f>
        <v>78.05</v>
      </c>
      <c r="AK270" s="505"/>
      <c r="AL270" s="505"/>
      <c r="AR270" s="537"/>
    </row>
    <row r="271" spans="1:44" s="502" customFormat="1">
      <c r="N271" s="505"/>
      <c r="O271" s="505"/>
      <c r="S271" s="505"/>
      <c r="AJ271" s="503"/>
      <c r="AK271" s="505"/>
      <c r="AL271" s="505"/>
      <c r="AR271" s="537"/>
    </row>
    <row r="272" spans="1:44" s="502" customFormat="1">
      <c r="A272" s="751" t="s">
        <v>659</v>
      </c>
      <c r="B272" s="751"/>
      <c r="C272" s="751"/>
      <c r="D272" s="751"/>
      <c r="E272" s="751"/>
      <c r="F272" s="751"/>
      <c r="G272" s="751"/>
      <c r="H272" s="751"/>
      <c r="I272" s="751"/>
      <c r="J272" s="751"/>
      <c r="K272" s="751"/>
      <c r="L272" s="751"/>
      <c r="M272" s="751"/>
      <c r="N272" s="751"/>
      <c r="O272" s="751"/>
      <c r="P272" s="751"/>
      <c r="Q272" s="751"/>
      <c r="R272" s="751"/>
      <c r="S272" s="751"/>
      <c r="T272" s="751"/>
      <c r="U272" s="751"/>
      <c r="V272" s="751"/>
      <c r="W272" s="751"/>
      <c r="X272" s="751"/>
      <c r="Y272" s="751"/>
      <c r="Z272" s="751"/>
      <c r="AA272" s="751"/>
      <c r="AB272" s="751"/>
      <c r="AC272" s="751"/>
      <c r="AD272" s="751"/>
      <c r="AE272" s="751"/>
      <c r="AF272" s="751"/>
      <c r="AG272" s="751"/>
      <c r="AH272" s="751"/>
      <c r="AI272" s="751"/>
      <c r="AJ272" s="503"/>
      <c r="AK272" s="505"/>
      <c r="AL272" s="505"/>
      <c r="AR272" s="537"/>
    </row>
    <row r="273" spans="1:45" s="502" customFormat="1">
      <c r="N273" s="505"/>
      <c r="O273" s="505"/>
      <c r="S273" s="505"/>
      <c r="AJ273" s="503"/>
      <c r="AK273" s="505"/>
      <c r="AL273" s="505"/>
      <c r="AR273" s="537"/>
    </row>
    <row r="274" spans="1:45" s="502" customFormat="1">
      <c r="A274" s="752" t="s">
        <v>470</v>
      </c>
      <c r="B274" s="752"/>
      <c r="C274" s="752"/>
      <c r="D274" s="752"/>
      <c r="E274" s="752"/>
      <c r="F274" s="752"/>
      <c r="G274" s="752"/>
      <c r="H274" s="752"/>
      <c r="I274" s="752"/>
      <c r="J274" s="752"/>
      <c r="K274" s="752"/>
      <c r="L274" s="752"/>
      <c r="M274" s="752"/>
      <c r="N274" s="752"/>
      <c r="O274" s="752"/>
      <c r="P274" s="752"/>
      <c r="Q274" s="752"/>
      <c r="R274" s="752"/>
      <c r="S274" s="752"/>
      <c r="T274" s="752"/>
      <c r="U274" s="752"/>
      <c r="V274" s="752"/>
      <c r="W274" s="752"/>
      <c r="X274" s="752"/>
      <c r="Y274" s="752"/>
      <c r="Z274" s="752"/>
      <c r="AA274" s="752"/>
      <c r="AB274" s="752"/>
      <c r="AC274" s="752"/>
      <c r="AD274" s="752"/>
      <c r="AE274" s="752"/>
      <c r="AF274" s="752"/>
      <c r="AG274" s="752"/>
      <c r="AH274" s="752"/>
      <c r="AI274" s="752"/>
      <c r="AJ274" s="503"/>
      <c r="AK274" s="505"/>
      <c r="AL274" s="505"/>
      <c r="AR274" s="537"/>
    </row>
    <row r="275" spans="1:45" s="502" customFormat="1">
      <c r="AJ275" s="503"/>
      <c r="AK275" s="505"/>
      <c r="AL275" s="505"/>
      <c r="AR275" s="537"/>
    </row>
    <row r="276" spans="1:45" s="502" customFormat="1">
      <c r="AJ276" s="503"/>
      <c r="AK276" s="505"/>
      <c r="AL276" s="505"/>
      <c r="AR276" s="537"/>
    </row>
    <row r="277" spans="1:45" s="502" customFormat="1">
      <c r="A277" s="754" t="s">
        <v>471</v>
      </c>
      <c r="B277" s="754"/>
      <c r="C277" s="753">
        <v>120</v>
      </c>
      <c r="D277" s="753"/>
      <c r="E277" s="504" t="s">
        <v>114</v>
      </c>
      <c r="F277" s="753">
        <v>1.2</v>
      </c>
      <c r="G277" s="753"/>
      <c r="H277" s="504" t="s">
        <v>114</v>
      </c>
      <c r="I277" s="753">
        <v>2</v>
      </c>
      <c r="J277" s="753"/>
      <c r="K277" s="504" t="s">
        <v>114</v>
      </c>
      <c r="L277" s="753">
        <v>0.06</v>
      </c>
      <c r="M277" s="753"/>
      <c r="N277" s="504" t="s">
        <v>115</v>
      </c>
      <c r="O277" s="753">
        <f>C277*F277*I277*L277</f>
        <v>17.28</v>
      </c>
      <c r="P277" s="753"/>
      <c r="Q277" s="504" t="s">
        <v>3</v>
      </c>
      <c r="R277" s="753"/>
      <c r="S277" s="753"/>
      <c r="U277" s="504"/>
      <c r="V277" s="539"/>
      <c r="W277" s="539"/>
      <c r="X277" s="504"/>
      <c r="Z277" s="754"/>
      <c r="AA277" s="754"/>
      <c r="AE277" s="540" t="s">
        <v>487</v>
      </c>
      <c r="AK277" s="503"/>
      <c r="AL277" s="505"/>
      <c r="AM277" s="505"/>
      <c r="AS277" s="537"/>
    </row>
    <row r="278" spans="1:45" s="502" customFormat="1">
      <c r="A278" s="754" t="s">
        <v>471</v>
      </c>
      <c r="B278" s="754"/>
      <c r="C278" s="753">
        <f>SUM(B28:C29)</f>
        <v>137.9</v>
      </c>
      <c r="D278" s="753"/>
      <c r="E278" s="504" t="s">
        <v>114</v>
      </c>
      <c r="F278" s="753">
        <v>1.2</v>
      </c>
      <c r="G278" s="753"/>
      <c r="H278" s="504" t="s">
        <v>114</v>
      </c>
      <c r="I278" s="753">
        <v>2</v>
      </c>
      <c r="J278" s="753"/>
      <c r="K278" s="504" t="s">
        <v>139</v>
      </c>
      <c r="L278" s="753">
        <v>6</v>
      </c>
      <c r="M278" s="753"/>
      <c r="N278" s="504" t="s">
        <v>114</v>
      </c>
      <c r="O278" s="753">
        <v>1.2</v>
      </c>
      <c r="P278" s="753"/>
      <c r="Q278" s="504" t="s">
        <v>114</v>
      </c>
      <c r="R278" s="753">
        <v>2</v>
      </c>
      <c r="S278" s="753"/>
      <c r="T278" s="504" t="s">
        <v>472</v>
      </c>
      <c r="U278" s="504" t="s">
        <v>473</v>
      </c>
      <c r="V278" s="753">
        <v>0.06</v>
      </c>
      <c r="W278" s="753"/>
      <c r="X278" s="502" t="s">
        <v>139</v>
      </c>
      <c r="Y278" s="754">
        <f>N287</f>
        <v>3.3</v>
      </c>
      <c r="Z278" s="754"/>
      <c r="AA278" s="502" t="s">
        <v>115</v>
      </c>
      <c r="AB278" s="754">
        <f>((C278*F278*I278)-(L278*O278*R278))*V278-Y278</f>
        <v>15.6936</v>
      </c>
      <c r="AC278" s="754"/>
      <c r="AD278" s="502" t="s">
        <v>3</v>
      </c>
      <c r="AJ278" s="503"/>
      <c r="AK278" s="505"/>
      <c r="AL278" s="505"/>
      <c r="AR278" s="537"/>
    </row>
    <row r="279" spans="1:45" s="409" customFormat="1">
      <c r="A279" s="477"/>
      <c r="B279" s="477"/>
      <c r="C279" s="477"/>
      <c r="D279" s="477"/>
      <c r="E279" s="477"/>
      <c r="F279" s="477"/>
      <c r="G279" s="477"/>
      <c r="H279" s="477"/>
      <c r="I279" s="477"/>
      <c r="J279" s="477"/>
      <c r="K279" s="477"/>
      <c r="L279" s="477"/>
      <c r="M279" s="477"/>
      <c r="N279" s="480"/>
      <c r="O279" s="480"/>
      <c r="P279" s="477"/>
      <c r="Q279" s="477"/>
      <c r="R279" s="477"/>
      <c r="S279" s="480"/>
      <c r="T279" s="477"/>
      <c r="U279" s="477"/>
      <c r="V279" s="477"/>
      <c r="W279" s="477"/>
      <c r="X279" s="477"/>
      <c r="Y279" s="477"/>
      <c r="Z279" s="477"/>
      <c r="AA279" s="477"/>
      <c r="AB279" s="477"/>
      <c r="AC279" s="477"/>
      <c r="AD279" s="477"/>
      <c r="AE279" s="477"/>
      <c r="AF279" s="477"/>
      <c r="AG279" s="477"/>
      <c r="AH279" s="477"/>
      <c r="AI279" s="477"/>
      <c r="AJ279" s="415"/>
      <c r="AK279" s="141"/>
      <c r="AL279" s="141"/>
      <c r="AM279" s="416"/>
      <c r="AN279" s="416"/>
      <c r="AR279" s="315"/>
    </row>
    <row r="280" spans="1:45" s="409" customFormat="1">
      <c r="A280" s="477" t="s">
        <v>163</v>
      </c>
      <c r="B280" s="750">
        <f>O277+AB278</f>
        <v>32.97</v>
      </c>
      <c r="C280" s="750"/>
      <c r="D280" s="341" t="s">
        <v>3</v>
      </c>
      <c r="E280" s="477"/>
      <c r="F280" s="479"/>
      <c r="G280" s="750"/>
      <c r="H280" s="750"/>
      <c r="I280" s="477"/>
      <c r="J280" s="479"/>
      <c r="K280" s="750"/>
      <c r="L280" s="750"/>
      <c r="M280" s="341"/>
      <c r="N280" s="480"/>
      <c r="O280" s="477"/>
      <c r="P280" s="341"/>
      <c r="Q280" s="341"/>
      <c r="R280" s="477"/>
      <c r="S280" s="480"/>
      <c r="T280" s="477"/>
      <c r="U280" s="477"/>
      <c r="V280" s="477"/>
      <c r="W280" s="477"/>
      <c r="X280" s="477"/>
      <c r="Y280" s="477"/>
      <c r="Z280" s="477"/>
      <c r="AA280" s="477"/>
      <c r="AB280" s="477"/>
      <c r="AC280" s="477"/>
      <c r="AD280" s="477"/>
      <c r="AE280" s="477"/>
      <c r="AF280" s="477"/>
      <c r="AG280" s="477"/>
      <c r="AH280" s="477"/>
      <c r="AI280" s="477"/>
      <c r="AJ280" s="415">
        <f>B280</f>
        <v>32.97</v>
      </c>
      <c r="AK280" s="141"/>
      <c r="AL280" s="141"/>
      <c r="AM280" s="416"/>
      <c r="AN280" s="416"/>
      <c r="AR280" s="315"/>
    </row>
    <row r="281" spans="1:45" s="409" customFormat="1">
      <c r="N281" s="412"/>
      <c r="O281" s="412"/>
      <c r="S281" s="412"/>
      <c r="AJ281" s="415"/>
      <c r="AK281" s="141"/>
      <c r="AL281" s="141"/>
      <c r="AM281" s="416"/>
      <c r="AN281" s="416"/>
      <c r="AR281" s="315"/>
    </row>
    <row r="282" spans="1:45" s="502" customFormat="1">
      <c r="A282" s="751" t="s">
        <v>660</v>
      </c>
      <c r="B282" s="751"/>
      <c r="C282" s="751"/>
      <c r="D282" s="751"/>
      <c r="E282" s="751"/>
      <c r="F282" s="751"/>
      <c r="G282" s="751"/>
      <c r="H282" s="751"/>
      <c r="I282" s="751"/>
      <c r="J282" s="751"/>
      <c r="K282" s="751"/>
      <c r="L282" s="751"/>
      <c r="M282" s="751"/>
      <c r="N282" s="751"/>
      <c r="O282" s="751"/>
      <c r="P282" s="751"/>
      <c r="Q282" s="751"/>
      <c r="R282" s="751"/>
      <c r="S282" s="751"/>
      <c r="T282" s="751"/>
      <c r="U282" s="751"/>
      <c r="V282" s="751"/>
      <c r="W282" s="751"/>
      <c r="X282" s="751"/>
      <c r="Y282" s="751"/>
      <c r="Z282" s="751"/>
      <c r="AA282" s="751"/>
      <c r="AB282" s="751"/>
      <c r="AC282" s="751"/>
      <c r="AD282" s="751"/>
      <c r="AE282" s="751"/>
      <c r="AF282" s="751"/>
      <c r="AG282" s="751"/>
      <c r="AH282" s="751"/>
      <c r="AI282" s="751"/>
      <c r="AJ282" s="503"/>
      <c r="AK282" s="505"/>
      <c r="AL282" s="505"/>
      <c r="AR282" s="537"/>
    </row>
    <row r="283" spans="1:45" s="502" customFormat="1">
      <c r="N283" s="505"/>
      <c r="O283" s="505"/>
      <c r="S283" s="505"/>
      <c r="AJ283" s="503"/>
      <c r="AK283" s="505"/>
      <c r="AL283" s="505"/>
      <c r="AR283" s="537"/>
    </row>
    <row r="284" spans="1:45" s="502" customFormat="1">
      <c r="A284" s="752" t="s">
        <v>154</v>
      </c>
      <c r="B284" s="752"/>
      <c r="C284" s="752"/>
      <c r="D284" s="752"/>
      <c r="E284" s="752"/>
      <c r="F284" s="752"/>
      <c r="G284" s="752"/>
      <c r="H284" s="752"/>
      <c r="I284" s="752"/>
      <c r="J284" s="752"/>
      <c r="K284" s="752"/>
      <c r="L284" s="752"/>
      <c r="M284" s="752"/>
      <c r="N284" s="752"/>
      <c r="O284" s="752"/>
      <c r="P284" s="752"/>
      <c r="Q284" s="752"/>
      <c r="R284" s="752"/>
      <c r="S284" s="752"/>
      <c r="T284" s="752"/>
      <c r="U284" s="752"/>
      <c r="V284" s="752"/>
      <c r="W284" s="752"/>
      <c r="X284" s="752"/>
      <c r="Y284" s="752"/>
      <c r="Z284" s="752"/>
      <c r="AA284" s="752"/>
      <c r="AB284" s="752"/>
      <c r="AC284" s="752"/>
      <c r="AD284" s="752"/>
      <c r="AE284" s="752"/>
      <c r="AF284" s="752"/>
      <c r="AG284" s="752"/>
      <c r="AH284" s="752"/>
      <c r="AI284" s="752"/>
      <c r="AJ284" s="503"/>
      <c r="AK284" s="505"/>
      <c r="AL284" s="505"/>
      <c r="AR284" s="537"/>
    </row>
    <row r="285" spans="1:45" s="502" customFormat="1">
      <c r="AJ285" s="503"/>
      <c r="AK285" s="505"/>
      <c r="AL285" s="505"/>
      <c r="AR285" s="537"/>
    </row>
    <row r="286" spans="1:45" s="502" customFormat="1">
      <c r="B286" s="502" t="s">
        <v>282</v>
      </c>
      <c r="E286" s="502" t="s">
        <v>283</v>
      </c>
      <c r="H286" s="502" t="s">
        <v>463</v>
      </c>
      <c r="K286" s="502" t="s">
        <v>445</v>
      </c>
      <c r="N286" s="505"/>
      <c r="O286" s="505"/>
      <c r="S286" s="505"/>
      <c r="AJ286" s="503"/>
      <c r="AK286" s="505"/>
      <c r="AL286" s="505"/>
      <c r="AR286" s="537"/>
    </row>
    <row r="287" spans="1:45" s="502" customFormat="1">
      <c r="A287" s="502" t="s">
        <v>163</v>
      </c>
      <c r="B287" s="750">
        <v>5.0999999999999996</v>
      </c>
      <c r="C287" s="750"/>
      <c r="D287" s="506" t="s">
        <v>114</v>
      </c>
      <c r="E287" s="750">
        <v>1.2</v>
      </c>
      <c r="F287" s="750"/>
      <c r="G287" s="506" t="s">
        <v>114</v>
      </c>
      <c r="H287" s="750">
        <v>9</v>
      </c>
      <c r="I287" s="750"/>
      <c r="J287" s="503" t="s">
        <v>114</v>
      </c>
      <c r="K287" s="754">
        <v>0.06</v>
      </c>
      <c r="L287" s="754"/>
      <c r="M287" s="506" t="s">
        <v>115</v>
      </c>
      <c r="N287" s="753">
        <f>ROUND(B287*E287*H287*K287,2)</f>
        <v>3.3</v>
      </c>
      <c r="O287" s="753"/>
      <c r="P287" s="505" t="s">
        <v>3</v>
      </c>
      <c r="AG287" s="503"/>
      <c r="AH287" s="505"/>
      <c r="AI287" s="505"/>
      <c r="AJ287" s="502">
        <f>N287</f>
        <v>3.3</v>
      </c>
      <c r="AO287" s="537"/>
    </row>
    <row r="288" spans="1:45" s="502" customFormat="1">
      <c r="B288" s="504"/>
      <c r="C288" s="504"/>
      <c r="N288" s="505"/>
      <c r="O288" s="505"/>
      <c r="S288" s="505"/>
      <c r="AJ288" s="503"/>
      <c r="AK288" s="505"/>
      <c r="AL288" s="505"/>
      <c r="AR288" s="537"/>
    </row>
    <row r="289" spans="1:44" s="502" customFormat="1">
      <c r="A289" s="751" t="s">
        <v>661</v>
      </c>
      <c r="B289" s="751"/>
      <c r="C289" s="751"/>
      <c r="D289" s="751"/>
      <c r="E289" s="751"/>
      <c r="F289" s="751"/>
      <c r="G289" s="751"/>
      <c r="H289" s="751"/>
      <c r="I289" s="751"/>
      <c r="J289" s="751"/>
      <c r="K289" s="751"/>
      <c r="L289" s="751"/>
      <c r="M289" s="751"/>
      <c r="N289" s="751"/>
      <c r="O289" s="751"/>
      <c r="P289" s="751"/>
      <c r="Q289" s="751"/>
      <c r="R289" s="751"/>
      <c r="S289" s="751"/>
      <c r="T289" s="751"/>
      <c r="U289" s="751"/>
      <c r="V289" s="751"/>
      <c r="W289" s="751"/>
      <c r="X289" s="751"/>
      <c r="Y289" s="751"/>
      <c r="Z289" s="751"/>
      <c r="AA289" s="751"/>
      <c r="AB289" s="751"/>
      <c r="AC289" s="751"/>
      <c r="AD289" s="751"/>
      <c r="AE289" s="751"/>
      <c r="AF289" s="751"/>
      <c r="AG289" s="751"/>
      <c r="AH289" s="751"/>
      <c r="AI289" s="751"/>
      <c r="AJ289" s="503"/>
      <c r="AK289" s="505"/>
      <c r="AL289" s="505"/>
      <c r="AR289" s="537"/>
    </row>
    <row r="290" spans="1:44" s="502" customFormat="1">
      <c r="N290" s="505"/>
      <c r="O290" s="505"/>
      <c r="S290" s="505"/>
      <c r="AJ290" s="503"/>
      <c r="AK290" s="505"/>
      <c r="AL290" s="505"/>
      <c r="AR290" s="537"/>
    </row>
    <row r="291" spans="1:44" s="502" customFormat="1">
      <c r="A291" s="752" t="s">
        <v>486</v>
      </c>
      <c r="B291" s="752"/>
      <c r="C291" s="752"/>
      <c r="D291" s="752"/>
      <c r="E291" s="752"/>
      <c r="F291" s="752"/>
      <c r="G291" s="752"/>
      <c r="H291" s="752"/>
      <c r="I291" s="752"/>
      <c r="J291" s="752"/>
      <c r="K291" s="752"/>
      <c r="L291" s="752"/>
      <c r="M291" s="752"/>
      <c r="N291" s="752"/>
      <c r="O291" s="752"/>
      <c r="P291" s="752"/>
      <c r="Q291" s="752"/>
      <c r="R291" s="752"/>
      <c r="S291" s="752"/>
      <c r="T291" s="752"/>
      <c r="U291" s="752"/>
      <c r="V291" s="752"/>
      <c r="W291" s="752"/>
      <c r="X291" s="752"/>
      <c r="Y291" s="752"/>
      <c r="Z291" s="752"/>
      <c r="AA291" s="752"/>
      <c r="AB291" s="752"/>
      <c r="AC291" s="752"/>
      <c r="AD291" s="752"/>
      <c r="AE291" s="752"/>
      <c r="AF291" s="752"/>
      <c r="AG291" s="752"/>
      <c r="AH291" s="752"/>
      <c r="AI291" s="752"/>
      <c r="AJ291" s="503"/>
      <c r="AK291" s="505"/>
      <c r="AL291" s="505"/>
      <c r="AR291" s="537"/>
    </row>
    <row r="292" spans="1:44" s="502" customFormat="1">
      <c r="N292" s="505"/>
      <c r="O292" s="505"/>
      <c r="S292" s="505"/>
      <c r="AJ292" s="503"/>
      <c r="AK292" s="505"/>
      <c r="AL292" s="505"/>
      <c r="AR292" s="537"/>
    </row>
    <row r="293" spans="1:44" s="502" customFormat="1">
      <c r="A293" s="502" t="s">
        <v>163</v>
      </c>
      <c r="B293" s="437" t="s">
        <v>126</v>
      </c>
      <c r="C293" s="750">
        <v>1.5</v>
      </c>
      <c r="D293" s="750"/>
      <c r="E293" s="502" t="s">
        <v>127</v>
      </c>
      <c r="F293" s="750">
        <v>1.2</v>
      </c>
      <c r="G293" s="750"/>
      <c r="H293" s="502" t="s">
        <v>127</v>
      </c>
      <c r="I293" s="753">
        <v>1.2</v>
      </c>
      <c r="J293" s="753"/>
      <c r="K293" s="505" t="s">
        <v>128</v>
      </c>
      <c r="L293" s="502" t="s">
        <v>114</v>
      </c>
      <c r="M293" s="750">
        <v>0.3</v>
      </c>
      <c r="N293" s="750"/>
      <c r="O293" s="502" t="s">
        <v>1</v>
      </c>
      <c r="P293" s="502" t="s">
        <v>114</v>
      </c>
      <c r="Q293" s="750">
        <f>H287</f>
        <v>9</v>
      </c>
      <c r="R293" s="754"/>
      <c r="S293" s="750" t="s">
        <v>457</v>
      </c>
      <c r="T293" s="750"/>
      <c r="X293" s="754"/>
      <c r="Y293" s="754"/>
      <c r="AI293" s="503"/>
      <c r="AJ293" s="505"/>
      <c r="AK293" s="505"/>
      <c r="AQ293" s="537"/>
    </row>
    <row r="294" spans="1:44" s="502" customFormat="1">
      <c r="A294" s="502" t="s">
        <v>163</v>
      </c>
      <c r="B294" s="753">
        <f>(C293+F293+I293)*M293*Q293</f>
        <v>10.53</v>
      </c>
      <c r="C294" s="753"/>
      <c r="D294" s="502" t="s">
        <v>0</v>
      </c>
      <c r="N294" s="505"/>
      <c r="O294" s="505"/>
      <c r="S294" s="505"/>
      <c r="AJ294" s="503">
        <f>B294</f>
        <v>10.53</v>
      </c>
      <c r="AK294" s="505"/>
      <c r="AL294" s="505"/>
      <c r="AR294" s="537"/>
    </row>
    <row r="295" spans="1:44" s="409" customFormat="1">
      <c r="A295" s="408"/>
      <c r="B295" s="404"/>
      <c r="C295" s="404"/>
      <c r="D295" s="404"/>
      <c r="E295" s="408"/>
      <c r="F295" s="406"/>
      <c r="G295" s="404"/>
      <c r="H295" s="404"/>
      <c r="I295" s="408"/>
      <c r="J295" s="406"/>
      <c r="K295" s="404"/>
      <c r="L295" s="404"/>
      <c r="M295" s="341"/>
      <c r="N295" s="407"/>
      <c r="O295" s="408"/>
      <c r="P295" s="341"/>
      <c r="Q295" s="341"/>
      <c r="R295" s="408"/>
      <c r="S295" s="407"/>
      <c r="T295" s="408"/>
      <c r="U295" s="408"/>
      <c r="V295" s="408"/>
      <c r="W295" s="408"/>
      <c r="X295" s="408"/>
      <c r="Y295" s="408"/>
      <c r="Z295" s="408"/>
      <c r="AA295" s="408"/>
      <c r="AB295" s="408"/>
      <c r="AC295" s="408"/>
      <c r="AD295" s="408"/>
      <c r="AE295" s="408"/>
      <c r="AF295" s="408"/>
      <c r="AG295" s="408"/>
      <c r="AH295" s="408"/>
      <c r="AI295" s="408"/>
      <c r="AJ295" s="415"/>
      <c r="AK295" s="141"/>
      <c r="AL295" s="141"/>
      <c r="AM295" s="416"/>
      <c r="AN295" s="416"/>
      <c r="AR295" s="315"/>
    </row>
    <row r="296" spans="1:44" s="502" customFormat="1">
      <c r="A296" s="751" t="s">
        <v>662</v>
      </c>
      <c r="B296" s="751"/>
      <c r="C296" s="751"/>
      <c r="D296" s="751"/>
      <c r="E296" s="751"/>
      <c r="F296" s="751"/>
      <c r="G296" s="751"/>
      <c r="H296" s="751"/>
      <c r="I296" s="751"/>
      <c r="J296" s="751"/>
      <c r="K296" s="751"/>
      <c r="L296" s="751"/>
      <c r="M296" s="751"/>
      <c r="N296" s="751"/>
      <c r="O296" s="751"/>
      <c r="P296" s="751"/>
      <c r="Q296" s="751"/>
      <c r="R296" s="751"/>
      <c r="S296" s="751"/>
      <c r="T296" s="751"/>
      <c r="U296" s="751"/>
      <c r="V296" s="751"/>
      <c r="W296" s="751"/>
      <c r="X296" s="751"/>
      <c r="Y296" s="751"/>
      <c r="Z296" s="751"/>
      <c r="AA296" s="751"/>
      <c r="AB296" s="751"/>
      <c r="AC296" s="751"/>
      <c r="AD296" s="751"/>
      <c r="AE296" s="751"/>
      <c r="AF296" s="751"/>
      <c r="AG296" s="751"/>
      <c r="AH296" s="751"/>
      <c r="AI296" s="751"/>
      <c r="AJ296" s="503"/>
      <c r="AK296" s="505"/>
      <c r="AL296" s="505"/>
      <c r="AR296" s="537"/>
    </row>
    <row r="297" spans="1:44" s="502" customFormat="1">
      <c r="N297" s="505"/>
      <c r="O297" s="505"/>
      <c r="S297" s="505"/>
      <c r="AJ297" s="503"/>
      <c r="AK297" s="505"/>
      <c r="AL297" s="505"/>
      <c r="AR297" s="537"/>
    </row>
    <row r="298" spans="1:44" s="502" customFormat="1">
      <c r="A298" s="752" t="s">
        <v>488</v>
      </c>
      <c r="B298" s="752"/>
      <c r="C298" s="752"/>
      <c r="D298" s="752"/>
      <c r="E298" s="752"/>
      <c r="F298" s="752"/>
      <c r="G298" s="752"/>
      <c r="H298" s="752"/>
      <c r="I298" s="752"/>
      <c r="J298" s="752"/>
      <c r="K298" s="752"/>
      <c r="L298" s="752"/>
      <c r="M298" s="752"/>
      <c r="N298" s="752"/>
      <c r="O298" s="752"/>
      <c r="P298" s="752"/>
      <c r="Q298" s="752"/>
      <c r="R298" s="752"/>
      <c r="S298" s="752"/>
      <c r="T298" s="752"/>
      <c r="U298" s="752"/>
      <c r="V298" s="752"/>
      <c r="W298" s="752"/>
      <c r="X298" s="752"/>
      <c r="Y298" s="752"/>
      <c r="Z298" s="752"/>
      <c r="AA298" s="752"/>
      <c r="AB298" s="752"/>
      <c r="AC298" s="752"/>
      <c r="AD298" s="752"/>
      <c r="AE298" s="752"/>
      <c r="AF298" s="752"/>
      <c r="AG298" s="752"/>
      <c r="AH298" s="752"/>
      <c r="AI298" s="752"/>
      <c r="AJ298" s="503"/>
      <c r="AK298" s="505"/>
      <c r="AL298" s="505"/>
      <c r="AR298" s="537"/>
    </row>
    <row r="299" spans="1:44" s="502" customFormat="1">
      <c r="N299" s="505"/>
      <c r="O299" s="505"/>
      <c r="S299" s="505"/>
      <c r="AJ299" s="503"/>
      <c r="AK299" s="505"/>
      <c r="AL299" s="505"/>
      <c r="AR299" s="537"/>
    </row>
    <row r="300" spans="1:44" s="502" customFormat="1">
      <c r="A300" s="502" t="s">
        <v>163</v>
      </c>
      <c r="B300" s="753">
        <f>B287*E287*H287</f>
        <v>55.08</v>
      </c>
      <c r="C300" s="753"/>
      <c r="D300" s="502" t="s">
        <v>0</v>
      </c>
      <c r="N300" s="505"/>
      <c r="O300" s="505"/>
      <c r="S300" s="505"/>
      <c r="AJ300" s="503">
        <f>B300</f>
        <v>55.08</v>
      </c>
      <c r="AK300" s="505"/>
      <c r="AL300" s="505"/>
      <c r="AR300" s="537"/>
    </row>
    <row r="301" spans="1:44" s="502" customFormat="1">
      <c r="B301" s="503"/>
      <c r="C301" s="503"/>
      <c r="D301" s="503"/>
      <c r="F301" s="506"/>
      <c r="G301" s="503"/>
      <c r="H301" s="503"/>
      <c r="J301" s="506"/>
      <c r="K301" s="503"/>
      <c r="L301" s="503"/>
      <c r="M301" s="341"/>
      <c r="N301" s="505"/>
      <c r="P301" s="341"/>
      <c r="Q301" s="341"/>
      <c r="S301" s="505"/>
      <c r="AJ301" s="503"/>
      <c r="AK301" s="505"/>
      <c r="AL301" s="505"/>
      <c r="AR301" s="537"/>
    </row>
    <row r="302" spans="1:44" s="502" customFormat="1">
      <c r="A302" s="751" t="s">
        <v>663</v>
      </c>
      <c r="B302" s="751"/>
      <c r="C302" s="751"/>
      <c r="D302" s="751"/>
      <c r="E302" s="751"/>
      <c r="F302" s="751"/>
      <c r="G302" s="751"/>
      <c r="H302" s="751"/>
      <c r="I302" s="751"/>
      <c r="J302" s="751"/>
      <c r="K302" s="751"/>
      <c r="L302" s="751"/>
      <c r="M302" s="751"/>
      <c r="N302" s="751"/>
      <c r="O302" s="751"/>
      <c r="P302" s="751"/>
      <c r="Q302" s="751"/>
      <c r="R302" s="751"/>
      <c r="S302" s="751"/>
      <c r="T302" s="751"/>
      <c r="U302" s="751"/>
      <c r="V302" s="751"/>
      <c r="W302" s="751"/>
      <c r="X302" s="751"/>
      <c r="Y302" s="751"/>
      <c r="Z302" s="751"/>
      <c r="AA302" s="751"/>
      <c r="AB302" s="751"/>
      <c r="AC302" s="751"/>
      <c r="AD302" s="751"/>
      <c r="AE302" s="751"/>
      <c r="AF302" s="751"/>
      <c r="AG302" s="751"/>
      <c r="AH302" s="751"/>
      <c r="AI302" s="751"/>
      <c r="AJ302" s="503"/>
      <c r="AK302" s="505"/>
      <c r="AL302" s="505"/>
    </row>
    <row r="303" spans="1:44" s="502" customFormat="1">
      <c r="N303" s="505"/>
      <c r="O303" s="505"/>
      <c r="S303" s="505"/>
      <c r="AJ303" s="503"/>
      <c r="AK303" s="505"/>
      <c r="AL303" s="505"/>
    </row>
    <row r="304" spans="1:44" s="502" customFormat="1">
      <c r="A304" s="752" t="s">
        <v>293</v>
      </c>
      <c r="B304" s="752"/>
      <c r="C304" s="752"/>
      <c r="D304" s="752"/>
      <c r="E304" s="752"/>
      <c r="F304" s="752"/>
      <c r="G304" s="752"/>
      <c r="H304" s="752"/>
      <c r="I304" s="752"/>
      <c r="J304" s="752"/>
      <c r="K304" s="752"/>
      <c r="L304" s="752"/>
      <c r="M304" s="752"/>
      <c r="N304" s="752"/>
      <c r="O304" s="752"/>
      <c r="P304" s="752"/>
      <c r="Q304" s="752"/>
      <c r="R304" s="752"/>
      <c r="S304" s="752"/>
      <c r="T304" s="752"/>
      <c r="U304" s="752"/>
      <c r="V304" s="752"/>
      <c r="W304" s="752"/>
      <c r="X304" s="752"/>
      <c r="Y304" s="752"/>
      <c r="Z304" s="752"/>
      <c r="AA304" s="752"/>
      <c r="AB304" s="752"/>
      <c r="AC304" s="752"/>
      <c r="AD304" s="752"/>
      <c r="AE304" s="752"/>
      <c r="AF304" s="752"/>
      <c r="AG304" s="752"/>
      <c r="AH304" s="752"/>
      <c r="AI304" s="752"/>
      <c r="AJ304" s="503"/>
      <c r="AK304" s="505"/>
      <c r="AL304" s="505"/>
    </row>
    <row r="305" spans="1:40" s="502" customFormat="1">
      <c r="N305" s="505"/>
      <c r="O305" s="505"/>
      <c r="S305" s="505"/>
      <c r="AJ305" s="503"/>
      <c r="AK305" s="505"/>
      <c r="AL305" s="505"/>
    </row>
    <row r="306" spans="1:40" s="502" customFormat="1">
      <c r="B306" s="502" t="s">
        <v>303</v>
      </c>
      <c r="F306" s="502" t="s">
        <v>304</v>
      </c>
      <c r="K306" s="502" t="s">
        <v>305</v>
      </c>
      <c r="N306" s="505"/>
      <c r="O306" s="505"/>
      <c r="S306" s="505"/>
      <c r="AJ306" s="503"/>
      <c r="AK306" s="505"/>
      <c r="AL306" s="505"/>
    </row>
    <row r="307" spans="1:40" s="506" customFormat="1">
      <c r="A307" s="506" t="s">
        <v>113</v>
      </c>
      <c r="B307" s="506" t="s">
        <v>126</v>
      </c>
      <c r="C307" s="750">
        <f>SUM(B26:C28)</f>
        <v>327.9</v>
      </c>
      <c r="D307" s="750"/>
      <c r="E307" s="506" t="s">
        <v>114</v>
      </c>
      <c r="F307" s="750">
        <v>2</v>
      </c>
      <c r="G307" s="754"/>
      <c r="H307" s="506" t="s">
        <v>128</v>
      </c>
      <c r="I307" s="503" t="s">
        <v>114</v>
      </c>
      <c r="J307" s="506" t="s">
        <v>126</v>
      </c>
      <c r="K307" s="754">
        <v>0.15</v>
      </c>
      <c r="L307" s="754"/>
      <c r="M307" s="503" t="s">
        <v>127</v>
      </c>
      <c r="N307" s="750">
        <v>0.1</v>
      </c>
      <c r="O307" s="750"/>
      <c r="P307" s="506" t="s">
        <v>128</v>
      </c>
      <c r="Z307" s="503"/>
      <c r="AA307" s="503"/>
      <c r="AB307" s="503"/>
    </row>
    <row r="308" spans="1:40" s="502" customFormat="1">
      <c r="A308" s="502" t="s">
        <v>113</v>
      </c>
      <c r="B308" s="758">
        <f>(C307*F307)*(K307+N307)</f>
        <v>163.95</v>
      </c>
      <c r="C308" s="758"/>
      <c r="D308" s="758"/>
      <c r="E308" s="502" t="s">
        <v>0</v>
      </c>
      <c r="N308" s="505"/>
      <c r="O308" s="505"/>
      <c r="S308" s="505"/>
      <c r="AJ308" s="503">
        <f>B308</f>
        <v>163.95</v>
      </c>
      <c r="AK308" s="505"/>
      <c r="AL308" s="505"/>
    </row>
    <row r="309" spans="1:40">
      <c r="K309" s="762"/>
      <c r="L309" s="762"/>
      <c r="AJ309" s="335"/>
      <c r="AK309" s="141"/>
      <c r="AL309" s="141"/>
      <c r="AM309" s="336"/>
      <c r="AN309" s="336"/>
    </row>
  </sheetData>
  <mergeCells count="311">
    <mergeCell ref="C22:D22"/>
    <mergeCell ref="A61:AI61"/>
    <mergeCell ref="B50:C50"/>
    <mergeCell ref="E50:F50"/>
    <mergeCell ref="H50:I50"/>
    <mergeCell ref="B51:C51"/>
    <mergeCell ref="E51:F51"/>
    <mergeCell ref="B53:C53"/>
    <mergeCell ref="A81:AI81"/>
    <mergeCell ref="E28:F28"/>
    <mergeCell ref="H28:I28"/>
    <mergeCell ref="A57:AI57"/>
    <mergeCell ref="B59:C59"/>
    <mergeCell ref="E59:F59"/>
    <mergeCell ref="H59:I59"/>
    <mergeCell ref="K59:L59"/>
    <mergeCell ref="B65:C65"/>
    <mergeCell ref="B71:C71"/>
    <mergeCell ref="B77:C77"/>
    <mergeCell ref="A73:AI73"/>
    <mergeCell ref="A75:AI75"/>
    <mergeCell ref="A79:AI79"/>
    <mergeCell ref="E77:F77"/>
    <mergeCell ref="H77:I77"/>
    <mergeCell ref="A83:AI83"/>
    <mergeCell ref="A87:AI87"/>
    <mergeCell ref="H85:I85"/>
    <mergeCell ref="A67:AI67"/>
    <mergeCell ref="A69:AI69"/>
    <mergeCell ref="G71:H71"/>
    <mergeCell ref="K71:L71"/>
    <mergeCell ref="B171:C171"/>
    <mergeCell ref="A14:AI14"/>
    <mergeCell ref="A18:AI18"/>
    <mergeCell ref="A20:AI20"/>
    <mergeCell ref="F22:G22"/>
    <mergeCell ref="J22:K22"/>
    <mergeCell ref="A44:AI44"/>
    <mergeCell ref="A46:AI46"/>
    <mergeCell ref="A48:AI48"/>
    <mergeCell ref="H26:I26"/>
    <mergeCell ref="B42:C42"/>
    <mergeCell ref="B26:C26"/>
    <mergeCell ref="E26:F26"/>
    <mergeCell ref="B27:C27"/>
    <mergeCell ref="E27:F27"/>
    <mergeCell ref="H27:I27"/>
    <mergeCell ref="B28:C28"/>
    <mergeCell ref="A4:AI4"/>
    <mergeCell ref="B5:K5"/>
    <mergeCell ref="A6:AI6"/>
    <mergeCell ref="K27:L27"/>
    <mergeCell ref="B30:C30"/>
    <mergeCell ref="K28:L28"/>
    <mergeCell ref="B153:C153"/>
    <mergeCell ref="E153:F153"/>
    <mergeCell ref="H153:I153"/>
    <mergeCell ref="B85:C85"/>
    <mergeCell ref="E85:F85"/>
    <mergeCell ref="A24:AI24"/>
    <mergeCell ref="A63:AI63"/>
    <mergeCell ref="A32:AI32"/>
    <mergeCell ref="G65:H65"/>
    <mergeCell ref="K65:L65"/>
    <mergeCell ref="K50:L50"/>
    <mergeCell ref="K51:L51"/>
    <mergeCell ref="B36:C36"/>
    <mergeCell ref="E36:F36"/>
    <mergeCell ref="H36:I36"/>
    <mergeCell ref="A38:AI38"/>
    <mergeCell ref="H51:I51"/>
    <mergeCell ref="A55:AI55"/>
    <mergeCell ref="A302:AI302"/>
    <mergeCell ref="A304:AI304"/>
    <mergeCell ref="A215:AI215"/>
    <mergeCell ref="K309:L309"/>
    <mergeCell ref="C307:D307"/>
    <mergeCell ref="F307:G307"/>
    <mergeCell ref="K307:L307"/>
    <mergeCell ref="N307:O307"/>
    <mergeCell ref="B308:D308"/>
    <mergeCell ref="A231:AI231"/>
    <mergeCell ref="A217:AI217"/>
    <mergeCell ref="A230:AI230"/>
    <mergeCell ref="A251:AI251"/>
    <mergeCell ref="A296:AI296"/>
    <mergeCell ref="A272:AI272"/>
    <mergeCell ref="A274:AI274"/>
    <mergeCell ref="G280:H280"/>
    <mergeCell ref="K280:L280"/>
    <mergeCell ref="A282:AI282"/>
    <mergeCell ref="A284:AI284"/>
    <mergeCell ref="A298:AI298"/>
    <mergeCell ref="B280:C280"/>
    <mergeCell ref="C293:D293"/>
    <mergeCell ref="F293:G293"/>
    <mergeCell ref="A115:AI115"/>
    <mergeCell ref="B117:C117"/>
    <mergeCell ref="E117:F117"/>
    <mergeCell ref="I117:K117"/>
    <mergeCell ref="K153:L153"/>
    <mergeCell ref="B150:C150"/>
    <mergeCell ref="E150:F150"/>
    <mergeCell ref="K150:L150"/>
    <mergeCell ref="N150:O150"/>
    <mergeCell ref="B151:C151"/>
    <mergeCell ref="A119:AI119"/>
    <mergeCell ref="A121:AI121"/>
    <mergeCell ref="A148:AI148"/>
    <mergeCell ref="E151:F151"/>
    <mergeCell ref="K151:L151"/>
    <mergeCell ref="N151:O151"/>
    <mergeCell ref="H151:I151"/>
    <mergeCell ref="H150:I150"/>
    <mergeCell ref="K142:L142"/>
    <mergeCell ref="A137:AI137"/>
    <mergeCell ref="A139:AI139"/>
    <mergeCell ref="B141:C141"/>
    <mergeCell ref="E141:F141"/>
    <mergeCell ref="H141:I141"/>
    <mergeCell ref="B169:C169"/>
    <mergeCell ref="E169:F169"/>
    <mergeCell ref="H169:J169"/>
    <mergeCell ref="L169:M169"/>
    <mergeCell ref="O169:P169"/>
    <mergeCell ref="A157:AI157"/>
    <mergeCell ref="B159:C159"/>
    <mergeCell ref="E159:F159"/>
    <mergeCell ref="H159:I159"/>
    <mergeCell ref="K159:L159"/>
    <mergeCell ref="N159:O159"/>
    <mergeCell ref="N160:O160"/>
    <mergeCell ref="B162:C162"/>
    <mergeCell ref="A155:AI155"/>
    <mergeCell ref="A187:AI187"/>
    <mergeCell ref="A189:AI189"/>
    <mergeCell ref="G191:H191"/>
    <mergeCell ref="K191:L191"/>
    <mergeCell ref="B191:C191"/>
    <mergeCell ref="A173:AI173"/>
    <mergeCell ref="A175:AI175"/>
    <mergeCell ref="A179:AI179"/>
    <mergeCell ref="A181:AI181"/>
    <mergeCell ref="A183:AI183"/>
    <mergeCell ref="G185:H185"/>
    <mergeCell ref="K185:L185"/>
    <mergeCell ref="B177:C177"/>
    <mergeCell ref="E177:F177"/>
    <mergeCell ref="I177:K177"/>
    <mergeCell ref="B185:C185"/>
    <mergeCell ref="O168:P168"/>
    <mergeCell ref="A166:AI166"/>
    <mergeCell ref="A164:AI164"/>
    <mergeCell ref="B160:C160"/>
    <mergeCell ref="E160:F160"/>
    <mergeCell ref="H160:I160"/>
    <mergeCell ref="K160:L160"/>
    <mergeCell ref="A201:AI201"/>
    <mergeCell ref="A203:AI203"/>
    <mergeCell ref="G205:H205"/>
    <mergeCell ref="K205:L205"/>
    <mergeCell ref="A207:AI207"/>
    <mergeCell ref="A209:AI209"/>
    <mergeCell ref="B205:C205"/>
    <mergeCell ref="A193:AI193"/>
    <mergeCell ref="A195:AI195"/>
    <mergeCell ref="A197:AI197"/>
    <mergeCell ref="G199:H199"/>
    <mergeCell ref="K199:L199"/>
    <mergeCell ref="B199:C199"/>
    <mergeCell ref="I293:J293"/>
    <mergeCell ref="M293:N293"/>
    <mergeCell ref="Q293:R293"/>
    <mergeCell ref="S293:T293"/>
    <mergeCell ref="X293:Y293"/>
    <mergeCell ref="C277:D277"/>
    <mergeCell ref="F277:G277"/>
    <mergeCell ref="I277:J277"/>
    <mergeCell ref="L277:M277"/>
    <mergeCell ref="O277:P277"/>
    <mergeCell ref="R277:S277"/>
    <mergeCell ref="V278:W278"/>
    <mergeCell ref="Y278:Z278"/>
    <mergeCell ref="E287:F287"/>
    <mergeCell ref="H287:I287"/>
    <mergeCell ref="A291:AI291"/>
    <mergeCell ref="A277:B277"/>
    <mergeCell ref="Z277:AA277"/>
    <mergeCell ref="B287:C287"/>
    <mergeCell ref="B294:C294"/>
    <mergeCell ref="K287:L287"/>
    <mergeCell ref="N287:O287"/>
    <mergeCell ref="A289:AI289"/>
    <mergeCell ref="AB278:AC278"/>
    <mergeCell ref="A105:AI105"/>
    <mergeCell ref="A113:AI113"/>
    <mergeCell ref="A89:AI89"/>
    <mergeCell ref="A93:AI93"/>
    <mergeCell ref="A95:AI95"/>
    <mergeCell ref="A99:AI99"/>
    <mergeCell ref="B91:C91"/>
    <mergeCell ref="E91:F91"/>
    <mergeCell ref="K91:L91"/>
    <mergeCell ref="A107:AI107"/>
    <mergeCell ref="B110:C110"/>
    <mergeCell ref="E110:F110"/>
    <mergeCell ref="H110:J110"/>
    <mergeCell ref="L110:M110"/>
    <mergeCell ref="O110:P110"/>
    <mergeCell ref="A101:AI101"/>
    <mergeCell ref="B103:C103"/>
    <mergeCell ref="E103:F103"/>
    <mergeCell ref="H103:I103"/>
    <mergeCell ref="K103:L103"/>
    <mergeCell ref="H91:I91"/>
    <mergeCell ref="B97:C97"/>
    <mergeCell ref="E97:F97"/>
    <mergeCell ref="H97:I97"/>
    <mergeCell ref="K97:L97"/>
    <mergeCell ref="B168:C168"/>
    <mergeCell ref="E168:F168"/>
    <mergeCell ref="H168:J168"/>
    <mergeCell ref="L168:M168"/>
    <mergeCell ref="B142:C142"/>
    <mergeCell ref="E142:F142"/>
    <mergeCell ref="H142:I142"/>
    <mergeCell ref="B144:C144"/>
    <mergeCell ref="E144:F144"/>
    <mergeCell ref="H144:I144"/>
    <mergeCell ref="K144:L144"/>
    <mergeCell ref="A123:AI123"/>
    <mergeCell ref="B125:C125"/>
    <mergeCell ref="E125:F125"/>
    <mergeCell ref="B127:C127"/>
    <mergeCell ref="H125:I125"/>
    <mergeCell ref="K125:L125"/>
    <mergeCell ref="A146:AI146"/>
    <mergeCell ref="C212:D212"/>
    <mergeCell ref="F212:G212"/>
    <mergeCell ref="K212:L212"/>
    <mergeCell ref="N212:O212"/>
    <mergeCell ref="B213:D213"/>
    <mergeCell ref="B222:C222"/>
    <mergeCell ref="E222:F222"/>
    <mergeCell ref="H222:I222"/>
    <mergeCell ref="K222:L222"/>
    <mergeCell ref="B227:C227"/>
    <mergeCell ref="E227:F227"/>
    <mergeCell ref="H227:I227"/>
    <mergeCell ref="K227:L227"/>
    <mergeCell ref="D229:E229"/>
    <mergeCell ref="B233:C233"/>
    <mergeCell ref="H233:I233"/>
    <mergeCell ref="B243:C243"/>
    <mergeCell ref="A239:AI239"/>
    <mergeCell ref="A241:AI241"/>
    <mergeCell ref="G243:H243"/>
    <mergeCell ref="K243:L243"/>
    <mergeCell ref="B237:C237"/>
    <mergeCell ref="H237:I237"/>
    <mergeCell ref="A235:AI235"/>
    <mergeCell ref="D270:E270"/>
    <mergeCell ref="B262:C262"/>
    <mergeCell ref="E262:F262"/>
    <mergeCell ref="H262:I262"/>
    <mergeCell ref="K262:L262"/>
    <mergeCell ref="O262:P262"/>
    <mergeCell ref="B263:C263"/>
    <mergeCell ref="E263:F263"/>
    <mergeCell ref="H263:I263"/>
    <mergeCell ref="K263:L263"/>
    <mergeCell ref="O263:P263"/>
    <mergeCell ref="B268:C268"/>
    <mergeCell ref="E268:F268"/>
    <mergeCell ref="H268:I268"/>
    <mergeCell ref="K268:L268"/>
    <mergeCell ref="O268:P268"/>
    <mergeCell ref="K141:L141"/>
    <mergeCell ref="B300:C300"/>
    <mergeCell ref="A129:AI129"/>
    <mergeCell ref="B132:C132"/>
    <mergeCell ref="E132:F132"/>
    <mergeCell ref="H132:I132"/>
    <mergeCell ref="K132:L132"/>
    <mergeCell ref="B133:C133"/>
    <mergeCell ref="E133:F133"/>
    <mergeCell ref="H133:I133"/>
    <mergeCell ref="K133:L133"/>
    <mergeCell ref="B135:C135"/>
    <mergeCell ref="A278:B278"/>
    <mergeCell ref="C278:D278"/>
    <mergeCell ref="F278:G278"/>
    <mergeCell ref="I278:J278"/>
    <mergeCell ref="L278:M278"/>
    <mergeCell ref="O278:P278"/>
    <mergeCell ref="R278:S278"/>
    <mergeCell ref="A245:AI245"/>
    <mergeCell ref="A247:AI247"/>
    <mergeCell ref="B249:C249"/>
    <mergeCell ref="G249:H249"/>
    <mergeCell ref="K249:L249"/>
    <mergeCell ref="B256:C256"/>
    <mergeCell ref="E256:F256"/>
    <mergeCell ref="H256:I256"/>
    <mergeCell ref="K256:L256"/>
    <mergeCell ref="O256:P256"/>
    <mergeCell ref="B257:C257"/>
    <mergeCell ref="E257:F257"/>
    <mergeCell ref="H257:I257"/>
    <mergeCell ref="K257:L257"/>
    <mergeCell ref="O257:P257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  <rowBreaks count="1" manualBreakCount="1">
    <brk id="78" max="3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R142"/>
  <sheetViews>
    <sheetView view="pageBreakPreview" topLeftCell="A59" zoomScale="85" zoomScaleSheetLayoutView="85" workbookViewId="0">
      <selection activeCell="AL105" sqref="AL105:AM109"/>
    </sheetView>
  </sheetViews>
  <sheetFormatPr defaultColWidth="9.140625" defaultRowHeight="15"/>
  <cols>
    <col min="1" max="1" width="3.7109375" style="356" customWidth="1"/>
    <col min="2" max="2" width="4.42578125" style="356" customWidth="1"/>
    <col min="3" max="3" width="5" style="356" customWidth="1"/>
    <col min="4" max="10" width="3.7109375" style="356" customWidth="1"/>
    <col min="11" max="11" width="5" style="356" customWidth="1"/>
    <col min="12" max="13" width="3.7109375" style="356" customWidth="1"/>
    <col min="14" max="15" width="3.7109375" style="355" customWidth="1"/>
    <col min="16" max="18" width="3.7109375" style="356" customWidth="1"/>
    <col min="19" max="19" width="3.7109375" style="355" customWidth="1"/>
    <col min="20" max="34" width="3.7109375" style="356" customWidth="1"/>
    <col min="35" max="35" width="6.42578125" style="356" customWidth="1"/>
    <col min="36" max="36" width="12.28515625" style="357" customWidth="1"/>
    <col min="37" max="38" width="9.140625" style="355"/>
    <col min="39" max="16384" width="9.140625" style="356"/>
  </cols>
  <sheetData>
    <row r="1" spans="1:38" s="369" customFormat="1" ht="24.75" customHeight="1">
      <c r="A1" s="373"/>
      <c r="B1" s="373"/>
      <c r="C1" s="373"/>
      <c r="D1" s="373"/>
      <c r="E1" s="373"/>
      <c r="F1" s="373"/>
      <c r="G1" s="373"/>
      <c r="H1" s="373"/>
      <c r="I1" s="373"/>
      <c r="J1" s="373"/>
      <c r="K1" s="373"/>
      <c r="N1" s="370"/>
      <c r="O1" s="370"/>
      <c r="S1" s="370"/>
      <c r="AJ1" s="368"/>
      <c r="AK1" s="370"/>
      <c r="AL1" s="370"/>
    </row>
    <row r="2" spans="1:38" s="369" customFormat="1" ht="22.5" customHeight="1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N2" s="370"/>
      <c r="O2" s="370"/>
      <c r="S2" s="370"/>
      <c r="AJ2" s="368"/>
      <c r="AK2" s="370"/>
      <c r="AL2" s="370"/>
    </row>
    <row r="3" spans="1:38" s="369" customFormat="1" ht="16.5" customHeight="1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N3" s="370"/>
      <c r="O3" s="370"/>
      <c r="S3" s="370"/>
      <c r="AJ3" s="368"/>
      <c r="AK3" s="370"/>
      <c r="AL3" s="370"/>
    </row>
    <row r="4" spans="1:38" s="369" customFormat="1" ht="16.5" customHeight="1">
      <c r="A4" s="659" t="s">
        <v>316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  <c r="AJ4" s="368"/>
      <c r="AK4" s="370"/>
      <c r="AL4" s="370"/>
    </row>
    <row r="5" spans="1:38" s="369" customFormat="1" ht="16.5" customHeight="1">
      <c r="A5" s="98"/>
      <c r="B5" s="658"/>
      <c r="C5" s="658"/>
      <c r="D5" s="658"/>
      <c r="E5" s="658"/>
      <c r="F5" s="658"/>
      <c r="G5" s="658"/>
      <c r="H5" s="658"/>
      <c r="I5" s="658"/>
      <c r="J5" s="658"/>
      <c r="K5" s="658"/>
      <c r="N5" s="370"/>
      <c r="O5" s="370"/>
      <c r="S5" s="370"/>
      <c r="AJ5" s="368"/>
      <c r="AK5" s="370"/>
      <c r="AL5" s="370"/>
    </row>
    <row r="6" spans="1:38" s="369" customFormat="1" ht="16.5" customHeight="1">
      <c r="A6" s="659" t="s">
        <v>336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59"/>
      <c r="S6" s="659"/>
      <c r="T6" s="659"/>
      <c r="U6" s="659"/>
      <c r="V6" s="659"/>
      <c r="W6" s="659"/>
      <c r="X6" s="659"/>
      <c r="Y6" s="659"/>
      <c r="Z6" s="659"/>
      <c r="AA6" s="659"/>
      <c r="AB6" s="659"/>
      <c r="AC6" s="659"/>
      <c r="AD6" s="659"/>
      <c r="AE6" s="659"/>
      <c r="AF6" s="659"/>
      <c r="AG6" s="659"/>
      <c r="AH6" s="659"/>
      <c r="AI6" s="659"/>
      <c r="AJ6" s="368"/>
      <c r="AK6" s="370"/>
      <c r="AL6" s="370"/>
    </row>
    <row r="7" spans="1:38" s="369" customFormat="1" ht="16.5" customHeight="1">
      <c r="A7" s="109"/>
      <c r="B7" s="371"/>
      <c r="C7" s="371"/>
      <c r="D7" s="371"/>
      <c r="E7" s="371"/>
      <c r="F7" s="371"/>
      <c r="G7" s="371"/>
      <c r="H7" s="371"/>
      <c r="I7" s="371"/>
      <c r="J7" s="371"/>
      <c r="K7" s="371"/>
      <c r="N7" s="370"/>
      <c r="O7" s="370"/>
      <c r="S7" s="370"/>
      <c r="AJ7" s="368"/>
      <c r="AK7" s="370"/>
      <c r="AL7" s="370"/>
    </row>
    <row r="8" spans="1:38" s="369" customFormat="1" ht="16.5" customHeight="1">
      <c r="A8" s="374" t="s">
        <v>335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N8" s="370"/>
      <c r="O8" s="370"/>
      <c r="S8" s="370"/>
      <c r="AJ8" s="368"/>
      <c r="AK8" s="370"/>
      <c r="AL8" s="370"/>
    </row>
    <row r="9" spans="1:38" s="369" customFormat="1" ht="16.5" customHeight="1">
      <c r="A9" s="374" t="s">
        <v>337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  <c r="N9" s="370"/>
      <c r="O9" s="370"/>
      <c r="S9" s="370"/>
      <c r="AJ9" s="368"/>
      <c r="AK9" s="370"/>
      <c r="AL9" s="370"/>
    </row>
    <row r="10" spans="1:38" s="513" customFormat="1" ht="16.5" customHeight="1">
      <c r="A10" s="374" t="s">
        <v>599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N10" s="512"/>
      <c r="O10" s="512"/>
      <c r="S10" s="512"/>
      <c r="AJ10" s="509"/>
      <c r="AK10" s="512"/>
      <c r="AL10" s="512"/>
    </row>
    <row r="11" spans="1:38" s="369" customFormat="1" ht="16.5" customHeight="1">
      <c r="A11" s="398" t="s">
        <v>334</v>
      </c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N11" s="370"/>
      <c r="O11" s="370"/>
      <c r="S11" s="370"/>
      <c r="AJ11" s="368"/>
      <c r="AK11" s="370"/>
      <c r="AL11" s="370"/>
    </row>
    <row r="12" spans="1:38" s="369" customFormat="1" ht="16.5" customHeight="1">
      <c r="A12" s="396" t="s">
        <v>333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N12" s="370"/>
      <c r="O12" s="370"/>
      <c r="S12" s="370"/>
      <c r="AJ12" s="368"/>
      <c r="AK12" s="370"/>
      <c r="AL12" s="370"/>
    </row>
    <row r="13" spans="1:38" ht="16.5" customHeight="1"/>
    <row r="14" spans="1:38" ht="30" customHeight="1">
      <c r="A14" s="759" t="s">
        <v>405</v>
      </c>
      <c r="B14" s="760"/>
      <c r="C14" s="760"/>
      <c r="D14" s="760"/>
      <c r="E14" s="760"/>
      <c r="F14" s="760"/>
      <c r="G14" s="760"/>
      <c r="H14" s="760"/>
      <c r="I14" s="760"/>
      <c r="J14" s="760"/>
      <c r="K14" s="760"/>
      <c r="L14" s="760"/>
      <c r="M14" s="760"/>
      <c r="N14" s="760"/>
      <c r="O14" s="760"/>
      <c r="P14" s="760"/>
      <c r="Q14" s="760"/>
      <c r="R14" s="760"/>
      <c r="S14" s="760"/>
      <c r="T14" s="760"/>
      <c r="U14" s="760"/>
      <c r="V14" s="760"/>
      <c r="W14" s="760"/>
      <c r="X14" s="760"/>
      <c r="Y14" s="760"/>
      <c r="Z14" s="760"/>
      <c r="AA14" s="760"/>
      <c r="AB14" s="760"/>
      <c r="AC14" s="760"/>
      <c r="AD14" s="760"/>
      <c r="AE14" s="760"/>
      <c r="AF14" s="760"/>
      <c r="AG14" s="760"/>
      <c r="AH14" s="760"/>
      <c r="AI14" s="761"/>
    </row>
    <row r="18" spans="1:38">
      <c r="A18" s="755" t="s">
        <v>323</v>
      </c>
      <c r="B18" s="756"/>
      <c r="C18" s="756"/>
      <c r="D18" s="756"/>
      <c r="E18" s="756"/>
      <c r="F18" s="756"/>
      <c r="G18" s="756"/>
      <c r="H18" s="756"/>
      <c r="I18" s="756"/>
      <c r="J18" s="756"/>
      <c r="K18" s="756"/>
      <c r="L18" s="756"/>
      <c r="M18" s="756"/>
      <c r="N18" s="756"/>
      <c r="O18" s="756"/>
      <c r="P18" s="756"/>
      <c r="Q18" s="756"/>
      <c r="R18" s="756"/>
      <c r="S18" s="756"/>
      <c r="T18" s="756"/>
      <c r="U18" s="756"/>
      <c r="V18" s="756"/>
      <c r="W18" s="756"/>
      <c r="X18" s="756"/>
      <c r="Y18" s="756"/>
      <c r="Z18" s="756"/>
      <c r="AA18" s="756"/>
      <c r="AB18" s="756"/>
      <c r="AC18" s="756"/>
      <c r="AD18" s="756"/>
      <c r="AE18" s="756"/>
      <c r="AF18" s="756"/>
      <c r="AG18" s="756"/>
      <c r="AH18" s="756"/>
      <c r="AI18" s="757"/>
    </row>
    <row r="20" spans="1:38" s="502" customFormat="1">
      <c r="A20" s="751" t="s">
        <v>416</v>
      </c>
      <c r="B20" s="751"/>
      <c r="C20" s="751"/>
      <c r="D20" s="751"/>
      <c r="E20" s="751"/>
      <c r="F20" s="751"/>
      <c r="G20" s="751"/>
      <c r="H20" s="751"/>
      <c r="I20" s="751"/>
      <c r="J20" s="751"/>
      <c r="K20" s="751"/>
      <c r="L20" s="751"/>
      <c r="M20" s="751"/>
      <c r="N20" s="751"/>
      <c r="O20" s="751"/>
      <c r="P20" s="751"/>
      <c r="Q20" s="751"/>
      <c r="R20" s="751"/>
      <c r="S20" s="751"/>
      <c r="T20" s="751"/>
      <c r="U20" s="751"/>
      <c r="V20" s="751"/>
      <c r="W20" s="751"/>
      <c r="X20" s="751"/>
      <c r="Y20" s="751"/>
      <c r="Z20" s="751"/>
      <c r="AA20" s="751"/>
      <c r="AB20" s="751"/>
      <c r="AC20" s="751"/>
      <c r="AD20" s="751"/>
      <c r="AE20" s="751"/>
      <c r="AF20" s="751"/>
      <c r="AG20" s="751"/>
      <c r="AH20" s="751"/>
      <c r="AI20" s="751"/>
      <c r="AJ20" s="503"/>
      <c r="AK20" s="505"/>
      <c r="AL20" s="505"/>
    </row>
    <row r="21" spans="1:38" s="502" customFormat="1">
      <c r="A21" s="501"/>
      <c r="B21" s="501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  <c r="AI21" s="501"/>
      <c r="AJ21" s="503"/>
      <c r="AK21" s="505"/>
      <c r="AL21" s="505"/>
    </row>
    <row r="22" spans="1:38" s="502" customFormat="1">
      <c r="A22" s="502" t="s">
        <v>152</v>
      </c>
      <c r="B22" s="750">
        <v>103</v>
      </c>
      <c r="C22" s="750"/>
      <c r="D22" s="503" t="s">
        <v>114</v>
      </c>
      <c r="E22" s="753">
        <v>6</v>
      </c>
      <c r="F22" s="753"/>
      <c r="G22" s="506" t="s">
        <v>115</v>
      </c>
      <c r="H22" s="750">
        <f>B22*E22</f>
        <v>618</v>
      </c>
      <c r="I22" s="750"/>
      <c r="J22" s="341" t="s">
        <v>0</v>
      </c>
      <c r="K22" s="505"/>
      <c r="L22" s="505"/>
      <c r="M22" s="341"/>
      <c r="N22" s="341"/>
      <c r="P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3"/>
      <c r="AH22" s="503"/>
      <c r="AI22" s="505"/>
      <c r="AJ22" s="503">
        <f>H22</f>
        <v>618</v>
      </c>
      <c r="AK22" s="505"/>
      <c r="AL22" s="505"/>
    </row>
    <row r="23" spans="1:38" s="502" customFormat="1">
      <c r="B23" s="503"/>
      <c r="C23" s="503"/>
      <c r="D23" s="503"/>
      <c r="F23" s="506"/>
      <c r="G23" s="503"/>
      <c r="H23" s="503"/>
      <c r="J23" s="506"/>
      <c r="K23" s="503"/>
      <c r="L23" s="503"/>
      <c r="M23" s="341"/>
      <c r="N23" s="505"/>
      <c r="S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503"/>
      <c r="AK23" s="505"/>
      <c r="AL23" s="505"/>
    </row>
    <row r="24" spans="1:38" s="502" customFormat="1">
      <c r="A24" s="751" t="s">
        <v>475</v>
      </c>
      <c r="B24" s="751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1"/>
      <c r="T24" s="751"/>
      <c r="U24" s="751"/>
      <c r="V24" s="751"/>
      <c r="W24" s="751"/>
      <c r="X24" s="751"/>
      <c r="Y24" s="751"/>
      <c r="Z24" s="751"/>
      <c r="AA24" s="751"/>
      <c r="AB24" s="751"/>
      <c r="AC24" s="751"/>
      <c r="AD24" s="751"/>
      <c r="AE24" s="751"/>
      <c r="AF24" s="751"/>
      <c r="AG24" s="751"/>
      <c r="AH24" s="751"/>
      <c r="AI24" s="751"/>
      <c r="AJ24" s="503"/>
      <c r="AK24" s="505"/>
      <c r="AL24" s="505"/>
    </row>
    <row r="25" spans="1:38" s="502" customFormat="1">
      <c r="B25" s="503"/>
      <c r="C25" s="503"/>
      <c r="D25" s="503"/>
      <c r="F25" s="506"/>
      <c r="G25" s="503"/>
      <c r="H25" s="503"/>
      <c r="J25" s="506"/>
      <c r="K25" s="503"/>
      <c r="L25" s="503"/>
      <c r="M25" s="341"/>
      <c r="N25" s="505"/>
      <c r="S25" s="505"/>
      <c r="U25" s="505"/>
      <c r="V25" s="505"/>
      <c r="W25" s="505"/>
      <c r="X25" s="505"/>
      <c r="Y25" s="505"/>
      <c r="Z25" s="505"/>
      <c r="AA25" s="505"/>
      <c r="AB25" s="505"/>
      <c r="AC25" s="505"/>
      <c r="AD25" s="505"/>
      <c r="AE25" s="505"/>
      <c r="AF25" s="505"/>
      <c r="AG25" s="505"/>
      <c r="AH25" s="505"/>
      <c r="AI25" s="505"/>
      <c r="AJ25" s="503"/>
      <c r="AK25" s="505"/>
      <c r="AL25" s="505"/>
    </row>
    <row r="26" spans="1:38" s="502" customFormat="1">
      <c r="A26" s="502" t="s">
        <v>438</v>
      </c>
      <c r="B26" s="750">
        <v>2</v>
      </c>
      <c r="C26" s="750"/>
      <c r="D26" s="342" t="s">
        <v>2</v>
      </c>
      <c r="F26" s="506"/>
      <c r="G26" s="503"/>
      <c r="H26" s="503"/>
      <c r="J26" s="506"/>
      <c r="K26" s="503"/>
      <c r="L26" s="503"/>
      <c r="M26" s="341"/>
      <c r="N26" s="505"/>
      <c r="S26" s="505"/>
      <c r="U26" s="505"/>
      <c r="V26" s="505"/>
      <c r="W26" s="505"/>
      <c r="X26" s="505"/>
      <c r="Y26" s="505"/>
      <c r="Z26" s="505"/>
      <c r="AA26" s="505"/>
      <c r="AB26" s="505"/>
      <c r="AC26" s="505"/>
      <c r="AD26" s="505"/>
      <c r="AE26" s="505"/>
      <c r="AF26" s="505"/>
      <c r="AG26" s="505"/>
      <c r="AH26" s="505"/>
      <c r="AI26" s="505"/>
      <c r="AJ26" s="503">
        <f>B26</f>
        <v>2</v>
      </c>
      <c r="AK26" s="505"/>
      <c r="AL26" s="505"/>
    </row>
    <row r="27" spans="1:38" s="456" customFormat="1">
      <c r="B27" s="454"/>
      <c r="C27" s="454"/>
      <c r="D27" s="342"/>
      <c r="F27" s="450"/>
      <c r="G27" s="454"/>
      <c r="H27" s="454"/>
      <c r="J27" s="450"/>
      <c r="K27" s="454"/>
      <c r="L27" s="454"/>
      <c r="M27" s="341"/>
      <c r="N27" s="455"/>
      <c r="S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455"/>
      <c r="AH27" s="455"/>
      <c r="AI27" s="455"/>
      <c r="AJ27" s="454"/>
      <c r="AK27" s="455"/>
      <c r="AL27" s="455"/>
    </row>
    <row r="28" spans="1:38" s="456" customFormat="1">
      <c r="A28" s="755" t="s">
        <v>295</v>
      </c>
      <c r="B28" s="756"/>
      <c r="C28" s="756"/>
      <c r="D28" s="756"/>
      <c r="E28" s="756"/>
      <c r="F28" s="756"/>
      <c r="G28" s="756"/>
      <c r="H28" s="756"/>
      <c r="I28" s="756"/>
      <c r="J28" s="756"/>
      <c r="K28" s="756"/>
      <c r="L28" s="756"/>
      <c r="M28" s="756"/>
      <c r="N28" s="756"/>
      <c r="O28" s="756"/>
      <c r="P28" s="756"/>
      <c r="Q28" s="756"/>
      <c r="R28" s="756"/>
      <c r="S28" s="756"/>
      <c r="T28" s="756"/>
      <c r="U28" s="756"/>
      <c r="V28" s="756"/>
      <c r="W28" s="756"/>
      <c r="X28" s="756"/>
      <c r="Y28" s="756"/>
      <c r="Z28" s="756"/>
      <c r="AA28" s="756"/>
      <c r="AB28" s="756"/>
      <c r="AC28" s="756"/>
      <c r="AD28" s="756"/>
      <c r="AE28" s="756"/>
      <c r="AF28" s="756"/>
      <c r="AG28" s="756"/>
      <c r="AH28" s="756"/>
      <c r="AI28" s="757"/>
      <c r="AJ28" s="454"/>
      <c r="AK28" s="455"/>
      <c r="AL28" s="455"/>
    </row>
    <row r="29" spans="1:38" s="456" customFormat="1">
      <c r="A29" s="452"/>
      <c r="B29" s="452"/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3"/>
      <c r="O29" s="453"/>
      <c r="P29" s="452"/>
      <c r="Q29" s="452"/>
      <c r="R29" s="452"/>
      <c r="S29" s="453"/>
      <c r="T29" s="452"/>
      <c r="U29" s="452"/>
      <c r="V29" s="452"/>
      <c r="W29" s="452"/>
      <c r="X29" s="452"/>
      <c r="Y29" s="452"/>
      <c r="Z29" s="452"/>
      <c r="AA29" s="452"/>
      <c r="AB29" s="452"/>
      <c r="AC29" s="452"/>
      <c r="AD29" s="452"/>
      <c r="AE29" s="452"/>
      <c r="AF29" s="452"/>
      <c r="AG29" s="452"/>
      <c r="AH29" s="452"/>
      <c r="AI29" s="452"/>
      <c r="AJ29" s="454"/>
      <c r="AK29" s="455"/>
      <c r="AL29" s="455"/>
    </row>
    <row r="30" spans="1:38" s="502" customFormat="1">
      <c r="A30" s="751" t="s">
        <v>285</v>
      </c>
      <c r="B30" s="751"/>
      <c r="C30" s="751"/>
      <c r="D30" s="751"/>
      <c r="E30" s="751"/>
      <c r="F30" s="751"/>
      <c r="G30" s="751"/>
      <c r="H30" s="751"/>
      <c r="I30" s="751"/>
      <c r="J30" s="751"/>
      <c r="K30" s="751"/>
      <c r="L30" s="751"/>
      <c r="M30" s="751"/>
      <c r="N30" s="751"/>
      <c r="O30" s="751"/>
      <c r="P30" s="751"/>
      <c r="Q30" s="751"/>
      <c r="R30" s="751"/>
      <c r="S30" s="751"/>
      <c r="T30" s="751"/>
      <c r="U30" s="751"/>
      <c r="V30" s="751"/>
      <c r="W30" s="751"/>
      <c r="X30" s="751"/>
      <c r="Y30" s="751"/>
      <c r="Z30" s="751"/>
      <c r="AA30" s="751"/>
      <c r="AB30" s="751"/>
      <c r="AC30" s="751"/>
      <c r="AD30" s="751"/>
      <c r="AE30" s="751"/>
      <c r="AF30" s="751"/>
      <c r="AG30" s="751"/>
      <c r="AH30" s="751"/>
      <c r="AI30" s="751"/>
      <c r="AJ30" s="503"/>
      <c r="AK30" s="505"/>
      <c r="AL30" s="505"/>
    </row>
    <row r="31" spans="1:38" s="502" customFormat="1">
      <c r="N31" s="505"/>
      <c r="O31" s="505"/>
      <c r="S31" s="505"/>
      <c r="AJ31" s="503"/>
      <c r="AK31" s="505"/>
      <c r="AL31" s="505"/>
    </row>
    <row r="32" spans="1:38" s="502" customFormat="1">
      <c r="A32" s="752" t="s">
        <v>449</v>
      </c>
      <c r="B32" s="752"/>
      <c r="C32" s="752"/>
      <c r="D32" s="752"/>
      <c r="E32" s="752"/>
      <c r="F32" s="752"/>
      <c r="G32" s="752"/>
      <c r="H32" s="752"/>
      <c r="I32" s="752"/>
      <c r="J32" s="752"/>
      <c r="K32" s="752"/>
      <c r="L32" s="752"/>
      <c r="M32" s="752"/>
      <c r="N32" s="752"/>
      <c r="O32" s="752"/>
      <c r="P32" s="752"/>
      <c r="Q32" s="752"/>
      <c r="R32" s="752"/>
      <c r="S32" s="752"/>
      <c r="T32" s="752"/>
      <c r="U32" s="752"/>
      <c r="V32" s="752"/>
      <c r="W32" s="752"/>
      <c r="X32" s="752"/>
      <c r="Y32" s="752"/>
      <c r="Z32" s="752"/>
      <c r="AA32" s="752"/>
      <c r="AB32" s="752"/>
      <c r="AC32" s="752"/>
      <c r="AD32" s="752"/>
      <c r="AE32" s="752"/>
      <c r="AF32" s="752"/>
      <c r="AG32" s="752"/>
      <c r="AH32" s="752"/>
      <c r="AI32" s="752"/>
      <c r="AJ32" s="503"/>
      <c r="AK32" s="505"/>
      <c r="AL32" s="505"/>
    </row>
    <row r="33" spans="1:38" s="502" customFormat="1">
      <c r="N33" s="505"/>
      <c r="O33" s="505"/>
      <c r="S33" s="505"/>
      <c r="AJ33" s="503"/>
      <c r="AK33" s="505"/>
      <c r="AL33" s="505"/>
    </row>
    <row r="34" spans="1:38" s="502" customFormat="1">
      <c r="A34" s="502" t="s">
        <v>152</v>
      </c>
      <c r="B34" s="750">
        <f>B22</f>
        <v>103</v>
      </c>
      <c r="C34" s="750"/>
      <c r="D34" s="503" t="s">
        <v>114</v>
      </c>
      <c r="E34" s="753">
        <f>E22</f>
        <v>6</v>
      </c>
      <c r="F34" s="753"/>
      <c r="G34" s="506" t="s">
        <v>115</v>
      </c>
      <c r="H34" s="750">
        <f>B34*E34</f>
        <v>618</v>
      </c>
      <c r="I34" s="750"/>
      <c r="J34" s="341" t="s">
        <v>0</v>
      </c>
      <c r="K34" s="750"/>
      <c r="L34" s="750"/>
      <c r="M34" s="341"/>
      <c r="N34" s="505"/>
      <c r="S34" s="505"/>
      <c r="U34" s="505"/>
      <c r="V34" s="505"/>
      <c r="AJ34" s="503">
        <f>H34</f>
        <v>618</v>
      </c>
      <c r="AK34" s="505"/>
      <c r="AL34" s="505"/>
    </row>
    <row r="35" spans="1:38" s="502" customFormat="1">
      <c r="B35" s="503"/>
      <c r="C35" s="503"/>
      <c r="D35" s="503"/>
      <c r="E35" s="503"/>
      <c r="F35" s="506"/>
      <c r="G35" s="503"/>
      <c r="H35" s="503"/>
      <c r="J35" s="506"/>
      <c r="K35" s="503"/>
      <c r="L35" s="503"/>
      <c r="M35" s="341"/>
      <c r="N35" s="505"/>
      <c r="S35" s="505"/>
      <c r="AJ35" s="503"/>
      <c r="AK35" s="505"/>
      <c r="AL35" s="505"/>
    </row>
    <row r="36" spans="1:38" s="502" customFormat="1">
      <c r="A36" s="751" t="s">
        <v>386</v>
      </c>
      <c r="B36" s="751"/>
      <c r="C36" s="751"/>
      <c r="D36" s="751"/>
      <c r="E36" s="751"/>
      <c r="F36" s="751"/>
      <c r="G36" s="751"/>
      <c r="H36" s="751"/>
      <c r="I36" s="751"/>
      <c r="J36" s="751"/>
      <c r="K36" s="751"/>
      <c r="L36" s="751"/>
      <c r="M36" s="751"/>
      <c r="N36" s="751"/>
      <c r="O36" s="751"/>
      <c r="P36" s="751"/>
      <c r="Q36" s="751"/>
      <c r="R36" s="751"/>
      <c r="S36" s="751"/>
      <c r="T36" s="751"/>
      <c r="U36" s="751"/>
      <c r="V36" s="751"/>
      <c r="W36" s="751"/>
      <c r="X36" s="751"/>
      <c r="Y36" s="751"/>
      <c r="Z36" s="751"/>
      <c r="AA36" s="751"/>
      <c r="AB36" s="751"/>
      <c r="AC36" s="751"/>
      <c r="AD36" s="751"/>
      <c r="AE36" s="751"/>
      <c r="AF36" s="751"/>
      <c r="AG36" s="751"/>
      <c r="AH36" s="751"/>
      <c r="AI36" s="751"/>
      <c r="AJ36" s="503"/>
      <c r="AK36" s="505"/>
      <c r="AL36" s="505"/>
    </row>
    <row r="37" spans="1:38" s="502" customFormat="1">
      <c r="B37" s="503"/>
      <c r="C37" s="503"/>
      <c r="D37" s="503"/>
      <c r="E37" s="503"/>
      <c r="F37" s="506"/>
      <c r="G37" s="503"/>
      <c r="H37" s="503"/>
      <c r="J37" s="506"/>
      <c r="K37" s="503"/>
      <c r="L37" s="503"/>
      <c r="M37" s="341"/>
      <c r="N37" s="505"/>
      <c r="S37" s="505"/>
      <c r="AJ37" s="503"/>
      <c r="AK37" s="505"/>
      <c r="AL37" s="505"/>
    </row>
    <row r="38" spans="1:38" s="502" customFormat="1">
      <c r="A38" s="752" t="s">
        <v>478</v>
      </c>
      <c r="B38" s="752"/>
      <c r="C38" s="752"/>
      <c r="D38" s="752"/>
      <c r="E38" s="752"/>
      <c r="F38" s="752"/>
      <c r="G38" s="752"/>
      <c r="H38" s="752"/>
      <c r="I38" s="752"/>
      <c r="J38" s="752"/>
      <c r="K38" s="752"/>
      <c r="L38" s="752"/>
      <c r="M38" s="752"/>
      <c r="N38" s="752"/>
      <c r="O38" s="752"/>
      <c r="P38" s="752"/>
      <c r="Q38" s="752"/>
      <c r="R38" s="752"/>
      <c r="S38" s="752"/>
      <c r="T38" s="752"/>
      <c r="U38" s="752"/>
      <c r="V38" s="752"/>
      <c r="W38" s="752"/>
      <c r="X38" s="752"/>
      <c r="Y38" s="752"/>
      <c r="Z38" s="752"/>
      <c r="AA38" s="752"/>
      <c r="AB38" s="752"/>
      <c r="AC38" s="752"/>
      <c r="AD38" s="752"/>
      <c r="AE38" s="752"/>
      <c r="AF38" s="752"/>
      <c r="AG38" s="752"/>
      <c r="AH38" s="752"/>
      <c r="AI38" s="752"/>
      <c r="AJ38" s="503"/>
      <c r="AK38" s="505"/>
      <c r="AL38" s="505"/>
    </row>
    <row r="39" spans="1:38" s="502" customFormat="1">
      <c r="N39" s="505"/>
      <c r="O39" s="505"/>
      <c r="S39" s="505"/>
      <c r="AJ39" s="503"/>
      <c r="AK39" s="505"/>
      <c r="AL39" s="505"/>
    </row>
    <row r="40" spans="1:38" s="502" customFormat="1">
      <c r="A40" s="502" t="s">
        <v>453</v>
      </c>
      <c r="B40" s="750">
        <v>330.32</v>
      </c>
      <c r="C40" s="750"/>
      <c r="D40" s="341" t="s">
        <v>3</v>
      </c>
      <c r="F40" s="506"/>
      <c r="G40" s="750"/>
      <c r="H40" s="750"/>
      <c r="J40" s="506"/>
      <c r="K40" s="750"/>
      <c r="L40" s="750"/>
      <c r="M40" s="341"/>
      <c r="N40" s="505"/>
      <c r="P40" s="341"/>
      <c r="Q40" s="341"/>
      <c r="S40" s="505"/>
      <c r="AJ40" s="503">
        <f>B40</f>
        <v>330.32</v>
      </c>
      <c r="AK40" s="505"/>
      <c r="AL40" s="505"/>
    </row>
    <row r="41" spans="1:38" s="456" customFormat="1">
      <c r="B41" s="454"/>
      <c r="C41" s="454"/>
      <c r="D41" s="454"/>
      <c r="E41" s="454"/>
      <c r="F41" s="450"/>
      <c r="G41" s="454"/>
      <c r="H41" s="454"/>
      <c r="J41" s="450"/>
      <c r="K41" s="454"/>
      <c r="L41" s="454"/>
      <c r="M41" s="341"/>
      <c r="N41" s="455"/>
      <c r="S41" s="455"/>
      <c r="AJ41" s="454"/>
      <c r="AK41" s="455"/>
      <c r="AL41" s="455"/>
    </row>
    <row r="42" spans="1:38" s="502" customFormat="1">
      <c r="A42" s="751" t="s">
        <v>387</v>
      </c>
      <c r="B42" s="751"/>
      <c r="C42" s="751"/>
      <c r="D42" s="751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51"/>
      <c r="Q42" s="751"/>
      <c r="R42" s="751"/>
      <c r="S42" s="751"/>
      <c r="T42" s="751"/>
      <c r="U42" s="751"/>
      <c r="V42" s="751"/>
      <c r="W42" s="751"/>
      <c r="X42" s="751"/>
      <c r="Y42" s="751"/>
      <c r="Z42" s="751"/>
      <c r="AA42" s="751"/>
      <c r="AB42" s="751"/>
      <c r="AC42" s="751"/>
      <c r="AD42" s="751"/>
      <c r="AE42" s="751"/>
      <c r="AF42" s="751"/>
      <c r="AG42" s="751"/>
      <c r="AH42" s="751"/>
      <c r="AI42" s="751"/>
      <c r="AJ42" s="503"/>
      <c r="AK42" s="505"/>
      <c r="AL42" s="505"/>
    </row>
    <row r="43" spans="1:38" s="502" customFormat="1">
      <c r="B43" s="503"/>
      <c r="C43" s="503"/>
      <c r="D43" s="503"/>
      <c r="E43" s="503"/>
      <c r="F43" s="506"/>
      <c r="G43" s="503"/>
      <c r="H43" s="503"/>
      <c r="J43" s="506"/>
      <c r="K43" s="503"/>
      <c r="L43" s="503"/>
      <c r="M43" s="341"/>
      <c r="N43" s="505"/>
      <c r="S43" s="505"/>
      <c r="AJ43" s="503"/>
      <c r="AK43" s="505"/>
      <c r="AL43" s="505"/>
    </row>
    <row r="44" spans="1:38" s="502" customFormat="1">
      <c r="A44" s="752" t="s">
        <v>479</v>
      </c>
      <c r="B44" s="752"/>
      <c r="C44" s="752"/>
      <c r="D44" s="752"/>
      <c r="E44" s="752"/>
      <c r="F44" s="752"/>
      <c r="G44" s="752"/>
      <c r="H44" s="752"/>
      <c r="I44" s="752"/>
      <c r="J44" s="752"/>
      <c r="K44" s="752"/>
      <c r="L44" s="752"/>
      <c r="M44" s="752"/>
      <c r="N44" s="752"/>
      <c r="O44" s="752"/>
      <c r="P44" s="752"/>
      <c r="Q44" s="752"/>
      <c r="R44" s="752"/>
      <c r="S44" s="752"/>
      <c r="T44" s="752"/>
      <c r="U44" s="752"/>
      <c r="V44" s="752"/>
      <c r="W44" s="752"/>
      <c r="X44" s="752"/>
      <c r="Y44" s="752"/>
      <c r="Z44" s="752"/>
      <c r="AA44" s="752"/>
      <c r="AB44" s="752"/>
      <c r="AC44" s="752"/>
      <c r="AD44" s="752"/>
      <c r="AE44" s="752"/>
      <c r="AF44" s="752"/>
      <c r="AG44" s="752"/>
      <c r="AH44" s="752"/>
      <c r="AI44" s="752"/>
      <c r="AJ44" s="503"/>
      <c r="AK44" s="505"/>
      <c r="AL44" s="505"/>
    </row>
    <row r="45" spans="1:38" s="502" customFormat="1">
      <c r="N45" s="505"/>
      <c r="O45" s="505"/>
      <c r="S45" s="505"/>
      <c r="AJ45" s="503"/>
      <c r="AK45" s="505"/>
      <c r="AL45" s="505"/>
    </row>
    <row r="46" spans="1:38" s="502" customFormat="1">
      <c r="A46" s="502" t="s">
        <v>453</v>
      </c>
      <c r="B46" s="750">
        <f>B40</f>
        <v>330.32</v>
      </c>
      <c r="C46" s="750"/>
      <c r="D46" s="341" t="s">
        <v>3</v>
      </c>
      <c r="F46" s="506"/>
      <c r="G46" s="750"/>
      <c r="H46" s="750"/>
      <c r="J46" s="506"/>
      <c r="K46" s="750"/>
      <c r="L46" s="750"/>
      <c r="M46" s="341"/>
      <c r="N46" s="505"/>
      <c r="P46" s="341"/>
      <c r="Q46" s="341"/>
      <c r="S46" s="505"/>
      <c r="AJ46" s="503">
        <f>B46</f>
        <v>330.32</v>
      </c>
      <c r="AK46" s="505"/>
      <c r="AL46" s="505"/>
    </row>
    <row r="47" spans="1:38" s="502" customFormat="1">
      <c r="B47" s="503"/>
      <c r="C47" s="503"/>
      <c r="D47" s="503"/>
      <c r="E47" s="503"/>
      <c r="F47" s="506"/>
      <c r="G47" s="503"/>
      <c r="H47" s="503"/>
      <c r="J47" s="506"/>
      <c r="K47" s="503"/>
      <c r="L47" s="503"/>
      <c r="M47" s="341"/>
      <c r="N47" s="505"/>
      <c r="S47" s="505"/>
      <c r="AJ47" s="503"/>
      <c r="AK47" s="505"/>
      <c r="AL47" s="505"/>
    </row>
    <row r="48" spans="1:38" s="502" customFormat="1">
      <c r="A48" s="751" t="s">
        <v>388</v>
      </c>
      <c r="B48" s="751"/>
      <c r="C48" s="751"/>
      <c r="D48" s="751"/>
      <c r="E48" s="751"/>
      <c r="F48" s="751"/>
      <c r="G48" s="751"/>
      <c r="H48" s="751"/>
      <c r="I48" s="751"/>
      <c r="J48" s="751"/>
      <c r="K48" s="751"/>
      <c r="L48" s="751"/>
      <c r="M48" s="751"/>
      <c r="N48" s="751"/>
      <c r="O48" s="751"/>
      <c r="P48" s="751"/>
      <c r="Q48" s="751"/>
      <c r="R48" s="751"/>
      <c r="S48" s="751"/>
      <c r="T48" s="751"/>
      <c r="U48" s="751"/>
      <c r="V48" s="751"/>
      <c r="W48" s="751"/>
      <c r="X48" s="751"/>
      <c r="Y48" s="751"/>
      <c r="Z48" s="751"/>
      <c r="AA48" s="751"/>
      <c r="AB48" s="751"/>
      <c r="AC48" s="751"/>
      <c r="AD48" s="751"/>
      <c r="AE48" s="751"/>
      <c r="AF48" s="751"/>
      <c r="AG48" s="751"/>
      <c r="AH48" s="751"/>
      <c r="AI48" s="751"/>
      <c r="AJ48" s="503"/>
      <c r="AK48" s="505"/>
      <c r="AL48" s="505"/>
    </row>
    <row r="49" spans="1:40" s="502" customFormat="1">
      <c r="B49" s="503"/>
      <c r="C49" s="503"/>
      <c r="D49" s="503"/>
      <c r="E49" s="503"/>
      <c r="F49" s="506"/>
      <c r="G49" s="503"/>
      <c r="H49" s="503"/>
      <c r="J49" s="506"/>
      <c r="K49" s="503"/>
      <c r="L49" s="503"/>
      <c r="M49" s="341"/>
      <c r="N49" s="505"/>
      <c r="S49" s="505"/>
      <c r="AJ49" s="503"/>
      <c r="AK49" s="505"/>
      <c r="AL49" s="505"/>
    </row>
    <row r="50" spans="1:40" s="502" customFormat="1">
      <c r="A50" s="752" t="s">
        <v>692</v>
      </c>
      <c r="B50" s="752"/>
      <c r="C50" s="752"/>
      <c r="D50" s="752"/>
      <c r="E50" s="752"/>
      <c r="F50" s="752"/>
      <c r="G50" s="752"/>
      <c r="H50" s="752"/>
      <c r="I50" s="752"/>
      <c r="J50" s="752"/>
      <c r="K50" s="752"/>
      <c r="L50" s="752"/>
      <c r="M50" s="752"/>
      <c r="N50" s="752"/>
      <c r="O50" s="752"/>
      <c r="P50" s="752"/>
      <c r="Q50" s="752"/>
      <c r="R50" s="752"/>
      <c r="S50" s="752"/>
      <c r="T50" s="752"/>
      <c r="U50" s="752"/>
      <c r="V50" s="752"/>
      <c r="W50" s="752"/>
      <c r="X50" s="752"/>
      <c r="Y50" s="752"/>
      <c r="Z50" s="752"/>
      <c r="AA50" s="752"/>
      <c r="AB50" s="752"/>
      <c r="AC50" s="752"/>
      <c r="AD50" s="752"/>
      <c r="AE50" s="752"/>
      <c r="AF50" s="752"/>
      <c r="AG50" s="752"/>
      <c r="AH50" s="752"/>
      <c r="AI50" s="752"/>
      <c r="AJ50" s="503"/>
      <c r="AK50" s="505"/>
      <c r="AL50" s="505"/>
    </row>
    <row r="51" spans="1:40" s="502" customFormat="1">
      <c r="N51" s="505"/>
      <c r="O51" s="505"/>
      <c r="S51" s="505"/>
      <c r="AJ51" s="503"/>
      <c r="AK51" s="505"/>
      <c r="AL51" s="505"/>
    </row>
    <row r="52" spans="1:40" s="502" customFormat="1">
      <c r="A52" s="502" t="s">
        <v>453</v>
      </c>
      <c r="B52" s="750">
        <v>330.32</v>
      </c>
      <c r="C52" s="750"/>
      <c r="D52" s="341" t="s">
        <v>114</v>
      </c>
      <c r="E52" s="753">
        <v>2</v>
      </c>
      <c r="F52" s="753"/>
      <c r="G52" s="341" t="s">
        <v>115</v>
      </c>
      <c r="H52" s="750">
        <f>B52*E52</f>
        <v>660.64</v>
      </c>
      <c r="I52" s="750"/>
      <c r="J52" s="586" t="s">
        <v>430</v>
      </c>
      <c r="K52" s="341"/>
      <c r="L52" s="341"/>
      <c r="M52" s="341"/>
      <c r="N52" s="505"/>
      <c r="P52" s="341"/>
      <c r="Q52" s="341"/>
      <c r="S52" s="505"/>
      <c r="AJ52" s="503">
        <f>H52</f>
        <v>660.64</v>
      </c>
      <c r="AK52" s="505"/>
      <c r="AL52" s="505"/>
    </row>
    <row r="53" spans="1:40" s="456" customFormat="1">
      <c r="B53" s="454"/>
      <c r="C53" s="454"/>
      <c r="D53" s="342"/>
      <c r="F53" s="450"/>
      <c r="G53" s="454"/>
      <c r="H53" s="454"/>
      <c r="J53" s="450"/>
      <c r="K53" s="454"/>
      <c r="L53" s="454"/>
      <c r="M53" s="341"/>
      <c r="N53" s="455"/>
      <c r="S53" s="455"/>
      <c r="U53" s="455"/>
      <c r="V53" s="455"/>
      <c r="W53" s="455"/>
      <c r="X53" s="455"/>
      <c r="Y53" s="455"/>
      <c r="Z53" s="455"/>
      <c r="AA53" s="455"/>
      <c r="AB53" s="455"/>
      <c r="AC53" s="455"/>
      <c r="AD53" s="455"/>
      <c r="AE53" s="455"/>
      <c r="AF53" s="455"/>
      <c r="AG53" s="455"/>
      <c r="AH53" s="455"/>
      <c r="AI53" s="455"/>
      <c r="AJ53" s="454"/>
      <c r="AK53" s="455"/>
      <c r="AL53" s="455"/>
    </row>
    <row r="54" spans="1:40">
      <c r="AJ54" s="358"/>
      <c r="AK54" s="141"/>
      <c r="AL54" s="141"/>
      <c r="AM54" s="359"/>
      <c r="AN54" s="359"/>
    </row>
    <row r="55" spans="1:40">
      <c r="A55" s="755" t="s">
        <v>142</v>
      </c>
      <c r="B55" s="756"/>
      <c r="C55" s="756"/>
      <c r="D55" s="756"/>
      <c r="E55" s="756"/>
      <c r="F55" s="756"/>
      <c r="G55" s="756"/>
      <c r="H55" s="756"/>
      <c r="I55" s="756"/>
      <c r="J55" s="756"/>
      <c r="K55" s="756"/>
      <c r="L55" s="756"/>
      <c r="M55" s="756"/>
      <c r="N55" s="756"/>
      <c r="O55" s="756"/>
      <c r="P55" s="756"/>
      <c r="Q55" s="756"/>
      <c r="R55" s="756"/>
      <c r="S55" s="756"/>
      <c r="T55" s="756"/>
      <c r="U55" s="756"/>
      <c r="V55" s="756"/>
      <c r="W55" s="756"/>
      <c r="X55" s="756"/>
      <c r="Y55" s="756"/>
      <c r="Z55" s="756"/>
      <c r="AA55" s="756"/>
      <c r="AB55" s="756"/>
      <c r="AC55" s="756"/>
      <c r="AD55" s="756"/>
      <c r="AE55" s="756"/>
      <c r="AF55" s="756"/>
      <c r="AG55" s="756"/>
      <c r="AH55" s="756"/>
      <c r="AI55" s="757"/>
      <c r="AJ55" s="358"/>
      <c r="AK55" s="141"/>
      <c r="AL55" s="141"/>
      <c r="AM55" s="359"/>
      <c r="AN55" s="359"/>
    </row>
    <row r="56" spans="1:40">
      <c r="AJ56" s="358"/>
      <c r="AK56" s="141"/>
      <c r="AL56" s="141"/>
      <c r="AM56" s="359"/>
      <c r="AN56" s="359"/>
    </row>
    <row r="57" spans="1:40" s="502" customFormat="1">
      <c r="A57" s="751" t="s">
        <v>476</v>
      </c>
      <c r="B57" s="751"/>
      <c r="C57" s="751"/>
      <c r="D57" s="751"/>
      <c r="E57" s="751"/>
      <c r="F57" s="751"/>
      <c r="G57" s="751"/>
      <c r="H57" s="751"/>
      <c r="I57" s="751"/>
      <c r="J57" s="751"/>
      <c r="K57" s="751"/>
      <c r="L57" s="751"/>
      <c r="M57" s="751"/>
      <c r="N57" s="751"/>
      <c r="O57" s="751"/>
      <c r="P57" s="751"/>
      <c r="Q57" s="751"/>
      <c r="R57" s="751"/>
      <c r="S57" s="751"/>
      <c r="T57" s="751"/>
      <c r="U57" s="751"/>
      <c r="V57" s="751"/>
      <c r="W57" s="751"/>
      <c r="X57" s="751"/>
      <c r="Y57" s="751"/>
      <c r="Z57" s="751"/>
      <c r="AA57" s="751"/>
      <c r="AB57" s="751"/>
      <c r="AC57" s="751"/>
      <c r="AD57" s="751"/>
      <c r="AE57" s="751"/>
      <c r="AF57" s="751"/>
      <c r="AG57" s="751"/>
      <c r="AH57" s="751"/>
      <c r="AI57" s="751"/>
      <c r="AJ57" s="503"/>
      <c r="AK57" s="505"/>
      <c r="AL57" s="505"/>
    </row>
    <row r="58" spans="1:40" s="502" customFormat="1">
      <c r="N58" s="505"/>
      <c r="O58" s="505"/>
      <c r="S58" s="505"/>
      <c r="AJ58" s="503"/>
      <c r="AK58" s="505"/>
      <c r="AL58" s="505"/>
    </row>
    <row r="59" spans="1:40" s="502" customFormat="1">
      <c r="A59" s="752" t="s">
        <v>454</v>
      </c>
      <c r="B59" s="752"/>
      <c r="C59" s="752"/>
      <c r="D59" s="752"/>
      <c r="E59" s="752"/>
      <c r="F59" s="752"/>
      <c r="G59" s="752"/>
      <c r="H59" s="752"/>
      <c r="I59" s="752"/>
      <c r="J59" s="752"/>
      <c r="K59" s="752"/>
      <c r="L59" s="752"/>
      <c r="M59" s="752"/>
      <c r="N59" s="752"/>
      <c r="O59" s="752"/>
      <c r="P59" s="752"/>
      <c r="Q59" s="752"/>
      <c r="R59" s="752"/>
      <c r="S59" s="752"/>
      <c r="T59" s="752"/>
      <c r="U59" s="752"/>
      <c r="V59" s="752"/>
      <c r="W59" s="752"/>
      <c r="X59" s="752"/>
      <c r="Y59" s="752"/>
      <c r="Z59" s="752"/>
      <c r="AA59" s="752"/>
      <c r="AB59" s="752"/>
      <c r="AC59" s="752"/>
      <c r="AD59" s="752"/>
      <c r="AE59" s="752"/>
      <c r="AF59" s="752"/>
      <c r="AG59" s="752"/>
      <c r="AH59" s="752"/>
      <c r="AI59" s="752"/>
      <c r="AJ59" s="503"/>
      <c r="AK59" s="505"/>
      <c r="AL59" s="505"/>
    </row>
    <row r="60" spans="1:40" s="502" customFormat="1">
      <c r="AJ60" s="503"/>
      <c r="AK60" s="505"/>
      <c r="AL60" s="505"/>
    </row>
    <row r="61" spans="1:40" s="502" customFormat="1">
      <c r="B61" s="502" t="s">
        <v>282</v>
      </c>
      <c r="E61" s="502" t="s">
        <v>474</v>
      </c>
      <c r="H61" s="502" t="s">
        <v>477</v>
      </c>
      <c r="K61" s="502" t="s">
        <v>474</v>
      </c>
      <c r="AJ61" s="503"/>
      <c r="AK61" s="505"/>
      <c r="AL61" s="505"/>
    </row>
    <row r="62" spans="1:40" s="502" customFormat="1">
      <c r="A62" s="502" t="s">
        <v>421</v>
      </c>
      <c r="B62" s="750">
        <v>109</v>
      </c>
      <c r="C62" s="750"/>
      <c r="D62" s="503" t="s">
        <v>114</v>
      </c>
      <c r="E62" s="750">
        <v>2</v>
      </c>
      <c r="F62" s="750"/>
      <c r="G62" s="503" t="s">
        <v>139</v>
      </c>
      <c r="H62" s="750">
        <v>6</v>
      </c>
      <c r="I62" s="750"/>
      <c r="J62" s="343" t="s">
        <v>114</v>
      </c>
      <c r="K62" s="750">
        <v>2</v>
      </c>
      <c r="L62" s="750"/>
      <c r="N62" s="341"/>
      <c r="O62" s="341"/>
      <c r="S62" s="505"/>
      <c r="AJ62" s="503"/>
      <c r="AK62" s="505"/>
      <c r="AL62" s="505"/>
    </row>
    <row r="63" spans="1:40" s="502" customFormat="1">
      <c r="B63" s="503"/>
      <c r="C63" s="503"/>
      <c r="D63" s="503"/>
      <c r="E63" s="503"/>
      <c r="F63" s="503"/>
      <c r="G63" s="503"/>
      <c r="H63" s="503"/>
      <c r="I63" s="503"/>
      <c r="J63" s="503"/>
      <c r="K63" s="503"/>
      <c r="L63" s="503"/>
      <c r="N63" s="341"/>
      <c r="O63" s="341"/>
      <c r="Q63" s="341"/>
      <c r="S63" s="505"/>
      <c r="AJ63" s="503"/>
      <c r="AK63" s="505"/>
      <c r="AL63" s="505"/>
    </row>
    <row r="64" spans="1:40" s="502" customFormat="1">
      <c r="A64" s="502" t="s">
        <v>437</v>
      </c>
      <c r="B64" s="750">
        <f>(B62*E62)-(H62*K62)</f>
        <v>206</v>
      </c>
      <c r="C64" s="750"/>
      <c r="D64" s="503" t="s">
        <v>1</v>
      </c>
      <c r="E64" s="503"/>
      <c r="F64" s="503"/>
      <c r="G64" s="503"/>
      <c r="H64" s="503"/>
      <c r="I64" s="503"/>
      <c r="J64" s="503"/>
      <c r="K64" s="503"/>
      <c r="L64" s="503"/>
      <c r="N64" s="341"/>
      <c r="O64" s="341"/>
      <c r="Q64" s="341"/>
      <c r="S64" s="505"/>
      <c r="AJ64" s="503">
        <f>B64</f>
        <v>206</v>
      </c>
      <c r="AK64" s="505"/>
      <c r="AL64" s="505"/>
    </row>
    <row r="65" spans="1:40" s="473" customFormat="1">
      <c r="B65" s="471"/>
      <c r="C65" s="471"/>
      <c r="D65" s="471"/>
      <c r="E65" s="471"/>
      <c r="F65" s="471"/>
      <c r="G65" s="471"/>
      <c r="H65" s="471"/>
      <c r="I65" s="471"/>
      <c r="J65" s="471"/>
      <c r="K65" s="471"/>
      <c r="L65" s="471"/>
      <c r="N65" s="341"/>
      <c r="O65" s="341"/>
      <c r="Q65" s="341"/>
      <c r="S65" s="474"/>
      <c r="AJ65" s="471"/>
      <c r="AK65" s="474"/>
      <c r="AL65" s="474"/>
    </row>
    <row r="66" spans="1:40" s="502" customFormat="1">
      <c r="A66" s="751" t="s">
        <v>481</v>
      </c>
      <c r="B66" s="751"/>
      <c r="C66" s="751"/>
      <c r="D66" s="751"/>
      <c r="E66" s="751"/>
      <c r="F66" s="751"/>
      <c r="G66" s="751"/>
      <c r="H66" s="751"/>
      <c r="I66" s="751"/>
      <c r="J66" s="751"/>
      <c r="K66" s="751"/>
      <c r="L66" s="751"/>
      <c r="M66" s="751"/>
      <c r="N66" s="751"/>
      <c r="O66" s="751"/>
      <c r="P66" s="751"/>
      <c r="Q66" s="751"/>
      <c r="R66" s="751"/>
      <c r="S66" s="751"/>
      <c r="T66" s="751"/>
      <c r="U66" s="751"/>
      <c r="V66" s="751"/>
      <c r="W66" s="751"/>
      <c r="X66" s="751"/>
      <c r="Y66" s="751"/>
      <c r="Z66" s="751"/>
      <c r="AA66" s="751"/>
      <c r="AB66" s="751"/>
      <c r="AC66" s="751"/>
      <c r="AD66" s="751"/>
      <c r="AE66" s="751"/>
      <c r="AF66" s="751"/>
      <c r="AG66" s="751"/>
      <c r="AH66" s="751"/>
      <c r="AI66" s="751"/>
      <c r="AJ66" s="503"/>
      <c r="AK66" s="505"/>
      <c r="AL66" s="505"/>
    </row>
    <row r="67" spans="1:40" s="502" customFormat="1">
      <c r="B67" s="503"/>
      <c r="C67" s="503"/>
      <c r="D67" s="503"/>
      <c r="E67" s="503"/>
      <c r="F67" s="503"/>
      <c r="G67" s="503"/>
      <c r="H67" s="503"/>
      <c r="I67" s="503"/>
      <c r="J67" s="503"/>
      <c r="K67" s="503"/>
      <c r="L67" s="503"/>
      <c r="N67" s="341"/>
      <c r="O67" s="341"/>
      <c r="Q67" s="341"/>
      <c r="S67" s="505"/>
      <c r="AJ67" s="503"/>
      <c r="AK67" s="505"/>
      <c r="AL67" s="505"/>
    </row>
    <row r="68" spans="1:40" s="502" customFormat="1">
      <c r="B68" s="503" t="s">
        <v>283</v>
      </c>
      <c r="C68" s="503"/>
      <c r="D68" s="503"/>
      <c r="E68" s="503" t="s">
        <v>482</v>
      </c>
      <c r="F68" s="503"/>
      <c r="G68" s="503"/>
      <c r="H68" s="503" t="s">
        <v>282</v>
      </c>
      <c r="I68" s="503"/>
      <c r="J68" s="503"/>
      <c r="K68" s="503"/>
      <c r="L68" s="503"/>
      <c r="N68" s="341"/>
      <c r="O68" s="341"/>
      <c r="Q68" s="341"/>
      <c r="S68" s="505"/>
      <c r="AJ68" s="503"/>
      <c r="AK68" s="505"/>
      <c r="AL68" s="505"/>
    </row>
    <row r="69" spans="1:40" s="502" customFormat="1">
      <c r="A69" s="502" t="s">
        <v>453</v>
      </c>
      <c r="B69" s="750">
        <v>6.2</v>
      </c>
      <c r="C69" s="750"/>
      <c r="D69" s="503" t="s">
        <v>114</v>
      </c>
      <c r="E69" s="750">
        <v>0.2</v>
      </c>
      <c r="F69" s="750"/>
      <c r="G69" s="503" t="s">
        <v>114</v>
      </c>
      <c r="H69" s="750">
        <f>B22</f>
        <v>103</v>
      </c>
      <c r="I69" s="750"/>
      <c r="J69" s="503" t="s">
        <v>115</v>
      </c>
      <c r="K69" s="750">
        <f>B69*E69*H69</f>
        <v>127.72</v>
      </c>
      <c r="L69" s="750"/>
      <c r="M69" s="502" t="s">
        <v>3</v>
      </c>
      <c r="N69" s="341"/>
      <c r="O69" s="502" t="s">
        <v>483</v>
      </c>
      <c r="Q69" s="341"/>
      <c r="S69" s="505"/>
      <c r="AJ69" s="503">
        <f>K69</f>
        <v>127.72</v>
      </c>
      <c r="AK69" s="505"/>
      <c r="AL69" s="505"/>
    </row>
    <row r="70" spans="1:40" s="510" customFormat="1">
      <c r="B70" s="511"/>
      <c r="C70" s="511"/>
      <c r="D70" s="511"/>
      <c r="E70" s="511"/>
      <c r="F70" s="511"/>
      <c r="G70" s="511"/>
      <c r="H70" s="511"/>
      <c r="I70" s="511"/>
      <c r="J70" s="511"/>
      <c r="K70" s="511"/>
      <c r="L70" s="511"/>
      <c r="N70" s="341"/>
      <c r="Q70" s="341"/>
      <c r="S70" s="515"/>
      <c r="AJ70" s="511"/>
      <c r="AK70" s="515"/>
      <c r="AL70" s="515"/>
    </row>
    <row r="71" spans="1:40" s="510" customFormat="1">
      <c r="A71" s="751" t="s">
        <v>589</v>
      </c>
      <c r="B71" s="751"/>
      <c r="C71" s="751"/>
      <c r="D71" s="751"/>
      <c r="E71" s="751"/>
      <c r="F71" s="751"/>
      <c r="G71" s="751"/>
      <c r="H71" s="751"/>
      <c r="I71" s="751"/>
      <c r="J71" s="751"/>
      <c r="K71" s="751"/>
      <c r="L71" s="751"/>
      <c r="M71" s="751"/>
      <c r="N71" s="751"/>
      <c r="O71" s="751"/>
      <c r="P71" s="751"/>
      <c r="Q71" s="751"/>
      <c r="R71" s="751"/>
      <c r="S71" s="751"/>
      <c r="T71" s="751"/>
      <c r="U71" s="751"/>
      <c r="V71" s="751"/>
      <c r="W71" s="751"/>
      <c r="X71" s="751"/>
      <c r="Y71" s="751"/>
      <c r="Z71" s="751"/>
      <c r="AA71" s="751"/>
      <c r="AB71" s="751"/>
      <c r="AC71" s="751"/>
      <c r="AD71" s="751"/>
      <c r="AE71" s="751"/>
      <c r="AF71" s="751"/>
      <c r="AG71" s="751"/>
      <c r="AH71" s="751"/>
      <c r="AI71" s="751"/>
      <c r="AJ71" s="511"/>
      <c r="AK71" s="515"/>
      <c r="AL71" s="515"/>
    </row>
    <row r="72" spans="1:40" s="510" customFormat="1">
      <c r="N72" s="515"/>
      <c r="O72" s="515"/>
      <c r="S72" s="515"/>
      <c r="AJ72" s="511"/>
      <c r="AK72" s="515"/>
      <c r="AL72" s="515"/>
    </row>
    <row r="73" spans="1:40" s="510" customFormat="1">
      <c r="A73" s="752" t="s">
        <v>588</v>
      </c>
      <c r="B73" s="752"/>
      <c r="C73" s="752"/>
      <c r="D73" s="752"/>
      <c r="E73" s="752"/>
      <c r="F73" s="752"/>
      <c r="G73" s="752"/>
      <c r="H73" s="752"/>
      <c r="I73" s="752"/>
      <c r="J73" s="752"/>
      <c r="K73" s="752"/>
      <c r="L73" s="752"/>
      <c r="M73" s="752"/>
      <c r="N73" s="752"/>
      <c r="O73" s="752"/>
      <c r="P73" s="752"/>
      <c r="Q73" s="752"/>
      <c r="R73" s="752"/>
      <c r="S73" s="752"/>
      <c r="T73" s="752"/>
      <c r="U73" s="752"/>
      <c r="V73" s="752"/>
      <c r="W73" s="752"/>
      <c r="X73" s="752"/>
      <c r="Y73" s="752"/>
      <c r="Z73" s="752"/>
      <c r="AA73" s="752"/>
      <c r="AB73" s="752"/>
      <c r="AC73" s="752"/>
      <c r="AD73" s="752"/>
      <c r="AE73" s="752"/>
      <c r="AF73" s="752"/>
      <c r="AG73" s="752"/>
      <c r="AH73" s="752"/>
      <c r="AI73" s="752"/>
      <c r="AJ73" s="511"/>
      <c r="AK73" s="515"/>
      <c r="AL73" s="515"/>
    </row>
    <row r="74" spans="1:40" s="502" customFormat="1">
      <c r="A74" s="510"/>
      <c r="B74" s="510"/>
      <c r="C74" s="510"/>
      <c r="D74" s="510"/>
      <c r="E74" s="510"/>
      <c r="F74" s="510"/>
      <c r="G74" s="510"/>
      <c r="H74" s="510"/>
      <c r="I74" s="510"/>
      <c r="J74" s="510"/>
      <c r="K74" s="510"/>
      <c r="L74" s="510"/>
      <c r="M74" s="510"/>
      <c r="N74" s="515"/>
      <c r="O74" s="515"/>
      <c r="P74" s="510"/>
      <c r="Q74" s="510"/>
      <c r="R74" s="510"/>
      <c r="S74" s="515"/>
      <c r="T74" s="510"/>
      <c r="U74" s="510"/>
      <c r="V74" s="510"/>
      <c r="W74" s="510"/>
      <c r="X74" s="510"/>
      <c r="Y74" s="510"/>
      <c r="Z74" s="510"/>
      <c r="AA74" s="510"/>
      <c r="AB74" s="510"/>
      <c r="AC74" s="510"/>
      <c r="AD74" s="510"/>
      <c r="AE74" s="510"/>
      <c r="AF74" s="510"/>
      <c r="AG74" s="510"/>
      <c r="AH74" s="510"/>
      <c r="AI74" s="510"/>
      <c r="AJ74" s="503"/>
      <c r="AK74" s="505"/>
      <c r="AL74" s="505"/>
    </row>
    <row r="75" spans="1:40" s="452" customFormat="1">
      <c r="A75" s="510" t="s">
        <v>152</v>
      </c>
      <c r="B75" s="750">
        <f>B22</f>
        <v>103</v>
      </c>
      <c r="C75" s="750"/>
      <c r="D75" s="511" t="s">
        <v>114</v>
      </c>
      <c r="E75" s="753">
        <v>5.4</v>
      </c>
      <c r="F75" s="753"/>
      <c r="G75" s="516" t="s">
        <v>115</v>
      </c>
      <c r="H75" s="750">
        <f>B75*E75</f>
        <v>556.20000000000005</v>
      </c>
      <c r="I75" s="750"/>
      <c r="J75" s="341" t="s">
        <v>0</v>
      </c>
      <c r="K75" s="750"/>
      <c r="L75" s="750"/>
      <c r="M75" s="341"/>
      <c r="N75" s="515"/>
      <c r="O75" s="510"/>
      <c r="P75" s="510"/>
      <c r="Q75" s="510"/>
      <c r="R75" s="510"/>
      <c r="S75" s="515"/>
      <c r="T75" s="510"/>
      <c r="U75" s="515"/>
      <c r="V75" s="515"/>
      <c r="W75" s="515"/>
      <c r="X75" s="510"/>
      <c r="Y75" s="510"/>
      <c r="Z75" s="510"/>
      <c r="AA75" s="510"/>
      <c r="AB75" s="510"/>
      <c r="AC75" s="510"/>
      <c r="AD75" s="510"/>
      <c r="AE75" s="510"/>
      <c r="AF75" s="510"/>
      <c r="AG75" s="457"/>
      <c r="AH75" s="141"/>
      <c r="AI75" s="141"/>
      <c r="AJ75" s="141">
        <f>H75</f>
        <v>556.20000000000005</v>
      </c>
      <c r="AK75" s="458"/>
    </row>
    <row r="76" spans="1:40" s="513" customFormat="1">
      <c r="A76" s="510"/>
      <c r="B76" s="511"/>
      <c r="C76" s="511"/>
      <c r="D76" s="511"/>
      <c r="E76" s="514"/>
      <c r="F76" s="514"/>
      <c r="G76" s="514"/>
      <c r="H76" s="514"/>
      <c r="I76" s="514"/>
      <c r="J76" s="516"/>
      <c r="K76" s="511"/>
      <c r="L76" s="511"/>
      <c r="M76" s="341"/>
      <c r="N76" s="511"/>
      <c r="O76" s="511"/>
      <c r="P76" s="341"/>
      <c r="Q76" s="515"/>
      <c r="R76" s="510"/>
      <c r="S76" s="510"/>
      <c r="T76" s="510"/>
      <c r="U76" s="510"/>
      <c r="V76" s="515"/>
      <c r="W76" s="510"/>
      <c r="X76" s="515"/>
      <c r="Y76" s="515"/>
      <c r="Z76" s="515"/>
      <c r="AA76" s="510"/>
      <c r="AB76" s="510"/>
      <c r="AC76" s="510"/>
      <c r="AD76" s="510"/>
      <c r="AE76" s="510"/>
      <c r="AF76" s="510"/>
      <c r="AG76" s="510"/>
      <c r="AH76" s="510"/>
      <c r="AI76" s="510"/>
      <c r="AJ76" s="517"/>
      <c r="AK76" s="141"/>
      <c r="AL76" s="141"/>
      <c r="AM76" s="518"/>
      <c r="AN76" s="518"/>
    </row>
    <row r="77" spans="1:40" s="452" customFormat="1">
      <c r="A77" s="751" t="s">
        <v>590</v>
      </c>
      <c r="B77" s="751"/>
      <c r="C77" s="751"/>
      <c r="D77" s="751"/>
      <c r="E77" s="751"/>
      <c r="F77" s="751"/>
      <c r="G77" s="751"/>
      <c r="H77" s="751"/>
      <c r="I77" s="751"/>
      <c r="J77" s="751"/>
      <c r="K77" s="751"/>
      <c r="L77" s="751"/>
      <c r="M77" s="751"/>
      <c r="N77" s="751"/>
      <c r="O77" s="751"/>
      <c r="P77" s="751"/>
      <c r="Q77" s="751"/>
      <c r="R77" s="751"/>
      <c r="S77" s="751"/>
      <c r="T77" s="751"/>
      <c r="U77" s="751"/>
      <c r="V77" s="751"/>
      <c r="W77" s="751"/>
      <c r="X77" s="751"/>
      <c r="Y77" s="751"/>
      <c r="Z77" s="751"/>
      <c r="AA77" s="751"/>
      <c r="AB77" s="751"/>
      <c r="AC77" s="751"/>
      <c r="AD77" s="751"/>
      <c r="AE77" s="751"/>
      <c r="AF77" s="751"/>
      <c r="AG77" s="751"/>
      <c r="AH77" s="751"/>
      <c r="AI77" s="751"/>
      <c r="AJ77" s="457"/>
      <c r="AK77" s="141"/>
      <c r="AL77" s="141"/>
      <c r="AM77" s="458"/>
      <c r="AN77" s="458"/>
    </row>
    <row r="78" spans="1:40" s="452" customFormat="1">
      <c r="A78" s="466"/>
      <c r="B78" s="466"/>
      <c r="C78" s="466"/>
      <c r="D78" s="466"/>
      <c r="E78" s="466"/>
      <c r="F78" s="466"/>
      <c r="G78" s="466"/>
      <c r="H78" s="466"/>
      <c r="I78" s="466"/>
      <c r="J78" s="466"/>
      <c r="K78" s="466"/>
      <c r="L78" s="466"/>
      <c r="M78" s="466"/>
      <c r="N78" s="468"/>
      <c r="O78" s="468"/>
      <c r="P78" s="466"/>
      <c r="Q78" s="466"/>
      <c r="R78" s="466"/>
      <c r="S78" s="468"/>
      <c r="T78" s="466"/>
      <c r="U78" s="466"/>
      <c r="V78" s="466"/>
      <c r="W78" s="466"/>
      <c r="X78" s="466"/>
      <c r="Y78" s="466"/>
      <c r="Z78" s="466"/>
      <c r="AA78" s="466"/>
      <c r="AB78" s="466"/>
      <c r="AC78" s="466"/>
      <c r="AD78" s="466"/>
      <c r="AE78" s="466"/>
      <c r="AF78" s="466"/>
      <c r="AG78" s="466"/>
      <c r="AH78" s="466"/>
      <c r="AI78" s="466"/>
      <c r="AJ78" s="457"/>
      <c r="AK78" s="141"/>
      <c r="AL78" s="141"/>
      <c r="AM78" s="458"/>
      <c r="AN78" s="458"/>
    </row>
    <row r="79" spans="1:40" s="452" customFormat="1">
      <c r="A79" s="752" t="s">
        <v>451</v>
      </c>
      <c r="B79" s="752"/>
      <c r="C79" s="752"/>
      <c r="D79" s="752"/>
      <c r="E79" s="752"/>
      <c r="F79" s="752"/>
      <c r="G79" s="752"/>
      <c r="H79" s="752"/>
      <c r="I79" s="752"/>
      <c r="J79" s="752"/>
      <c r="K79" s="752"/>
      <c r="L79" s="752"/>
      <c r="M79" s="752"/>
      <c r="N79" s="752"/>
      <c r="O79" s="752"/>
      <c r="P79" s="752"/>
      <c r="Q79" s="752"/>
      <c r="R79" s="752"/>
      <c r="S79" s="752"/>
      <c r="T79" s="752"/>
      <c r="U79" s="752"/>
      <c r="V79" s="752"/>
      <c r="W79" s="752"/>
      <c r="X79" s="752"/>
      <c r="Y79" s="752"/>
      <c r="Z79" s="752"/>
      <c r="AA79" s="752"/>
      <c r="AB79" s="752"/>
      <c r="AC79" s="752"/>
      <c r="AD79" s="752"/>
      <c r="AE79" s="752"/>
      <c r="AF79" s="752"/>
      <c r="AG79" s="752"/>
      <c r="AH79" s="752"/>
      <c r="AI79" s="752"/>
      <c r="AJ79" s="457"/>
      <c r="AK79" s="141"/>
      <c r="AL79" s="141"/>
      <c r="AM79" s="458"/>
      <c r="AN79" s="458"/>
    </row>
    <row r="80" spans="1:40" s="452" customFormat="1">
      <c r="A80" s="466"/>
      <c r="B80" s="466"/>
      <c r="C80" s="466"/>
      <c r="D80" s="466"/>
      <c r="E80" s="466"/>
      <c r="F80" s="466"/>
      <c r="G80" s="466"/>
      <c r="H80" s="466"/>
      <c r="I80" s="466"/>
      <c r="J80" s="466"/>
      <c r="K80" s="466"/>
      <c r="L80" s="466"/>
      <c r="M80" s="466"/>
      <c r="N80" s="468"/>
      <c r="O80" s="468"/>
      <c r="P80" s="466"/>
      <c r="Q80" s="466"/>
      <c r="R80" s="466"/>
      <c r="S80" s="468"/>
      <c r="T80" s="466"/>
      <c r="U80" s="466"/>
      <c r="V80" s="466"/>
      <c r="W80" s="466"/>
      <c r="X80" s="466"/>
      <c r="Y80" s="466"/>
      <c r="Z80" s="466"/>
      <c r="AA80" s="466"/>
      <c r="AB80" s="466"/>
      <c r="AC80" s="466"/>
      <c r="AD80" s="466"/>
      <c r="AE80" s="466"/>
      <c r="AF80" s="466"/>
      <c r="AG80" s="466"/>
      <c r="AH80" s="466"/>
      <c r="AI80" s="466"/>
      <c r="AJ80" s="457"/>
      <c r="AK80" s="141"/>
      <c r="AL80" s="141"/>
      <c r="AM80" s="458"/>
      <c r="AN80" s="458"/>
    </row>
    <row r="81" spans="1:40" s="452" customFormat="1">
      <c r="A81" s="466" t="s">
        <v>152</v>
      </c>
      <c r="B81" s="750">
        <f>B75</f>
        <v>103</v>
      </c>
      <c r="C81" s="750"/>
      <c r="D81" s="463" t="s">
        <v>114</v>
      </c>
      <c r="E81" s="753">
        <v>5.4</v>
      </c>
      <c r="F81" s="753"/>
      <c r="G81" s="464" t="s">
        <v>114</v>
      </c>
      <c r="H81" s="753">
        <v>2</v>
      </c>
      <c r="I81" s="753"/>
      <c r="J81" s="450" t="s">
        <v>115</v>
      </c>
      <c r="K81" s="750">
        <f t="shared" ref="K81" si="0">B81*E81*H81</f>
        <v>1112.4000000000001</v>
      </c>
      <c r="L81" s="750"/>
      <c r="M81" s="341" t="s">
        <v>0</v>
      </c>
      <c r="N81" s="750"/>
      <c r="O81" s="750"/>
      <c r="P81" s="341"/>
      <c r="Q81" s="468"/>
      <c r="R81" s="466"/>
      <c r="S81" s="466"/>
      <c r="T81" s="466"/>
      <c r="U81" s="466"/>
      <c r="V81" s="468"/>
      <c r="W81" s="466"/>
      <c r="X81" s="468"/>
      <c r="Y81" s="468"/>
      <c r="Z81" s="468"/>
      <c r="AA81" s="466"/>
      <c r="AB81" s="466"/>
      <c r="AC81" s="466"/>
      <c r="AD81" s="466"/>
      <c r="AE81" s="466"/>
      <c r="AF81" s="466"/>
      <c r="AG81" s="466"/>
      <c r="AH81" s="466"/>
      <c r="AI81" s="466"/>
      <c r="AJ81" s="457">
        <f>K81</f>
        <v>1112.4000000000001</v>
      </c>
      <c r="AK81" s="141"/>
      <c r="AL81" s="141"/>
      <c r="AM81" s="458"/>
      <c r="AN81" s="458"/>
    </row>
    <row r="82" spans="1:40" s="452" customFormat="1">
      <c r="A82" s="466"/>
      <c r="B82" s="466"/>
      <c r="C82" s="466"/>
      <c r="D82" s="466"/>
      <c r="E82" s="466"/>
      <c r="F82" s="466"/>
      <c r="G82" s="466"/>
      <c r="H82" s="466"/>
      <c r="I82" s="466"/>
      <c r="J82" s="466"/>
      <c r="K82" s="466"/>
      <c r="L82" s="466"/>
      <c r="M82" s="466"/>
      <c r="N82" s="468"/>
      <c r="O82" s="468"/>
      <c r="P82" s="466"/>
      <c r="Q82" s="466"/>
      <c r="R82" s="466"/>
      <c r="S82" s="468"/>
      <c r="T82" s="466"/>
      <c r="U82" s="466"/>
      <c r="V82" s="466"/>
      <c r="W82" s="466"/>
      <c r="X82" s="466"/>
      <c r="Y82" s="466"/>
      <c r="Z82" s="466"/>
      <c r="AA82" s="466"/>
      <c r="AB82" s="466"/>
      <c r="AC82" s="466"/>
      <c r="AD82" s="466"/>
      <c r="AE82" s="466"/>
      <c r="AF82" s="466"/>
      <c r="AG82" s="466"/>
      <c r="AH82" s="466"/>
      <c r="AI82" s="466"/>
      <c r="AJ82" s="457"/>
      <c r="AK82" s="141"/>
      <c r="AL82" s="141"/>
      <c r="AM82" s="458"/>
      <c r="AN82" s="458"/>
    </row>
    <row r="83" spans="1:40" s="452" customFormat="1">
      <c r="A83" s="751" t="s">
        <v>671</v>
      </c>
      <c r="B83" s="751"/>
      <c r="C83" s="751"/>
      <c r="D83" s="751"/>
      <c r="E83" s="751"/>
      <c r="F83" s="751"/>
      <c r="G83" s="751"/>
      <c r="H83" s="751"/>
      <c r="I83" s="751"/>
      <c r="J83" s="751"/>
      <c r="K83" s="751"/>
      <c r="L83" s="751"/>
      <c r="M83" s="751"/>
      <c r="N83" s="751"/>
      <c r="O83" s="751"/>
      <c r="P83" s="751"/>
      <c r="Q83" s="751"/>
      <c r="R83" s="751"/>
      <c r="S83" s="751"/>
      <c r="T83" s="751"/>
      <c r="U83" s="751"/>
      <c r="V83" s="751"/>
      <c r="W83" s="751"/>
      <c r="X83" s="751"/>
      <c r="Y83" s="751"/>
      <c r="Z83" s="751"/>
      <c r="AA83" s="751"/>
      <c r="AB83" s="751"/>
      <c r="AC83" s="751"/>
      <c r="AD83" s="751"/>
      <c r="AE83" s="751"/>
      <c r="AF83" s="751"/>
      <c r="AG83" s="751"/>
      <c r="AH83" s="751"/>
      <c r="AI83" s="751"/>
      <c r="AJ83" s="457"/>
      <c r="AK83" s="141"/>
      <c r="AL83" s="141"/>
      <c r="AM83" s="458"/>
      <c r="AN83" s="458"/>
    </row>
    <row r="84" spans="1:40" s="452" customFormat="1">
      <c r="A84" s="46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8"/>
      <c r="O84" s="468"/>
      <c r="P84" s="466"/>
      <c r="Q84" s="466"/>
      <c r="R84" s="466"/>
      <c r="S84" s="468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57"/>
      <c r="AK84" s="141"/>
      <c r="AL84" s="141"/>
      <c r="AM84" s="458"/>
      <c r="AN84" s="458"/>
    </row>
    <row r="85" spans="1:40" s="452" customFormat="1">
      <c r="A85" s="752" t="s">
        <v>670</v>
      </c>
      <c r="B85" s="752"/>
      <c r="C85" s="752"/>
      <c r="D85" s="752"/>
      <c r="E85" s="752"/>
      <c r="F85" s="752"/>
      <c r="G85" s="752"/>
      <c r="H85" s="752"/>
      <c r="I85" s="752"/>
      <c r="J85" s="752"/>
      <c r="K85" s="752"/>
      <c r="L85" s="752"/>
      <c r="M85" s="752"/>
      <c r="N85" s="752"/>
      <c r="O85" s="752"/>
      <c r="P85" s="752"/>
      <c r="Q85" s="752"/>
      <c r="R85" s="752"/>
      <c r="S85" s="752"/>
      <c r="T85" s="752"/>
      <c r="U85" s="752"/>
      <c r="V85" s="752"/>
      <c r="W85" s="752"/>
      <c r="X85" s="752"/>
      <c r="Y85" s="752"/>
      <c r="Z85" s="752"/>
      <c r="AA85" s="752"/>
      <c r="AB85" s="752"/>
      <c r="AC85" s="752"/>
      <c r="AD85" s="752"/>
      <c r="AE85" s="752"/>
      <c r="AF85" s="752"/>
      <c r="AG85" s="752"/>
      <c r="AH85" s="752"/>
      <c r="AI85" s="752"/>
      <c r="AJ85" s="457"/>
      <c r="AK85" s="141"/>
      <c r="AL85" s="141"/>
      <c r="AM85" s="458"/>
      <c r="AN85" s="458"/>
    </row>
    <row r="86" spans="1:40" s="452" customFormat="1">
      <c r="A86" s="465"/>
      <c r="B86" s="465"/>
      <c r="C86" s="465"/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5"/>
      <c r="P86" s="465"/>
      <c r="Q86" s="465"/>
      <c r="R86" s="465"/>
      <c r="S86" s="465"/>
      <c r="T86" s="465"/>
      <c r="U86" s="465"/>
      <c r="V86" s="465"/>
      <c r="W86" s="465"/>
      <c r="X86" s="465"/>
      <c r="Y86" s="465"/>
      <c r="Z86" s="465"/>
      <c r="AA86" s="465"/>
      <c r="AB86" s="465"/>
      <c r="AC86" s="465"/>
      <c r="AD86" s="465"/>
      <c r="AE86" s="465"/>
      <c r="AF86" s="465"/>
      <c r="AG86" s="465"/>
      <c r="AH86" s="465"/>
      <c r="AI86" s="465"/>
      <c r="AJ86" s="457"/>
      <c r="AK86" s="141"/>
      <c r="AL86" s="141"/>
      <c r="AM86" s="458"/>
      <c r="AN86" s="458"/>
    </row>
    <row r="87" spans="1:40" s="452" customFormat="1">
      <c r="A87" s="466" t="s">
        <v>426</v>
      </c>
      <c r="B87" s="750">
        <v>103</v>
      </c>
      <c r="C87" s="750"/>
      <c r="D87" s="463" t="s">
        <v>114</v>
      </c>
      <c r="E87" s="753">
        <v>5.4</v>
      </c>
      <c r="F87" s="753"/>
      <c r="G87" s="464" t="s">
        <v>114</v>
      </c>
      <c r="H87" s="753">
        <v>0.05</v>
      </c>
      <c r="I87" s="753"/>
      <c r="J87" s="450" t="s">
        <v>115</v>
      </c>
      <c r="K87" s="750">
        <f t="shared" ref="K87" si="1">B87*E87*H87</f>
        <v>27.81</v>
      </c>
      <c r="L87" s="750"/>
      <c r="M87" s="341" t="s">
        <v>3</v>
      </c>
      <c r="N87" s="750"/>
      <c r="O87" s="750"/>
      <c r="P87" s="341"/>
      <c r="Q87" s="468"/>
      <c r="R87" s="466"/>
      <c r="S87" s="466"/>
      <c r="T87" s="466"/>
      <c r="U87" s="466"/>
      <c r="V87" s="468"/>
      <c r="W87" s="466"/>
      <c r="X87" s="468"/>
      <c r="Y87" s="466"/>
      <c r="Z87" s="466"/>
      <c r="AA87" s="466"/>
      <c r="AB87" s="466"/>
      <c r="AC87" s="466"/>
      <c r="AD87" s="466"/>
      <c r="AE87" s="466"/>
      <c r="AF87" s="466"/>
      <c r="AG87" s="466"/>
      <c r="AH87" s="466"/>
      <c r="AI87" s="466"/>
      <c r="AJ87" s="457">
        <f>K87</f>
        <v>27.81</v>
      </c>
      <c r="AK87" s="141"/>
      <c r="AL87" s="141"/>
      <c r="AM87" s="458"/>
      <c r="AN87" s="458"/>
    </row>
    <row r="88" spans="1:40" s="452" customFormat="1">
      <c r="A88" s="466"/>
      <c r="B88" s="463"/>
      <c r="C88" s="463"/>
      <c r="D88" s="463"/>
      <c r="E88" s="466"/>
      <c r="F88" s="450"/>
      <c r="G88" s="463"/>
      <c r="H88" s="463"/>
      <c r="I88" s="466"/>
      <c r="J88" s="450"/>
      <c r="K88" s="463"/>
      <c r="L88" s="463"/>
      <c r="M88" s="341"/>
      <c r="N88" s="468"/>
      <c r="O88" s="466"/>
      <c r="P88" s="341"/>
      <c r="Q88" s="341"/>
      <c r="R88" s="466"/>
      <c r="S88" s="468"/>
      <c r="T88" s="466"/>
      <c r="U88" s="466"/>
      <c r="V88" s="466"/>
      <c r="W88" s="466"/>
      <c r="X88" s="466"/>
      <c r="Y88" s="466"/>
      <c r="Z88" s="466"/>
      <c r="AA88" s="466"/>
      <c r="AB88" s="466"/>
      <c r="AC88" s="466"/>
      <c r="AD88" s="466"/>
      <c r="AE88" s="466"/>
      <c r="AF88" s="466"/>
      <c r="AG88" s="466"/>
      <c r="AH88" s="466"/>
      <c r="AI88" s="466"/>
      <c r="AJ88" s="457"/>
      <c r="AK88" s="141"/>
      <c r="AL88" s="141"/>
      <c r="AM88" s="458"/>
      <c r="AN88" s="458"/>
    </row>
    <row r="89" spans="1:40" s="452" customFormat="1">
      <c r="A89" s="751" t="s">
        <v>672</v>
      </c>
      <c r="B89" s="751"/>
      <c r="C89" s="751"/>
      <c r="D89" s="751"/>
      <c r="E89" s="751"/>
      <c r="F89" s="751"/>
      <c r="G89" s="751"/>
      <c r="H89" s="751"/>
      <c r="I89" s="751"/>
      <c r="J89" s="751"/>
      <c r="K89" s="751"/>
      <c r="L89" s="751"/>
      <c r="M89" s="751"/>
      <c r="N89" s="751"/>
      <c r="O89" s="751"/>
      <c r="P89" s="751"/>
      <c r="Q89" s="751"/>
      <c r="R89" s="751"/>
      <c r="S89" s="751"/>
      <c r="T89" s="751"/>
      <c r="U89" s="751"/>
      <c r="V89" s="751"/>
      <c r="W89" s="751"/>
      <c r="X89" s="751"/>
      <c r="Y89" s="751"/>
      <c r="Z89" s="751"/>
      <c r="AA89" s="751"/>
      <c r="AB89" s="751"/>
      <c r="AC89" s="751"/>
      <c r="AD89" s="751"/>
      <c r="AE89" s="751"/>
      <c r="AF89" s="751"/>
      <c r="AG89" s="751"/>
      <c r="AH89" s="751"/>
      <c r="AI89" s="751"/>
      <c r="AJ89" s="457"/>
      <c r="AK89" s="141"/>
      <c r="AL89" s="141"/>
      <c r="AM89" s="458"/>
      <c r="AN89" s="458"/>
    </row>
    <row r="90" spans="1:40" s="452" customFormat="1">
      <c r="A90" s="465"/>
      <c r="B90" s="465"/>
      <c r="C90" s="465"/>
      <c r="D90" s="465"/>
      <c r="E90" s="465"/>
      <c r="F90" s="465"/>
      <c r="G90" s="465"/>
      <c r="H90" s="465"/>
      <c r="I90" s="465"/>
      <c r="J90" s="465"/>
      <c r="K90" s="465"/>
      <c r="L90" s="465"/>
      <c r="M90" s="465"/>
      <c r="N90" s="465"/>
      <c r="O90" s="465"/>
      <c r="P90" s="465"/>
      <c r="Q90" s="465"/>
      <c r="R90" s="465"/>
      <c r="S90" s="465"/>
      <c r="T90" s="465"/>
      <c r="U90" s="465"/>
      <c r="V90" s="465"/>
      <c r="W90" s="465"/>
      <c r="X90" s="465"/>
      <c r="Y90" s="465"/>
      <c r="Z90" s="465"/>
      <c r="AA90" s="465"/>
      <c r="AB90" s="465"/>
      <c r="AC90" s="465"/>
      <c r="AD90" s="465"/>
      <c r="AE90" s="465"/>
      <c r="AF90" s="465"/>
      <c r="AG90" s="465"/>
      <c r="AH90" s="465"/>
      <c r="AI90" s="465"/>
      <c r="AJ90" s="457"/>
      <c r="AK90" s="141"/>
      <c r="AL90" s="141"/>
      <c r="AM90" s="458"/>
      <c r="AN90" s="458"/>
    </row>
    <row r="91" spans="1:40" s="452" customFormat="1">
      <c r="A91" s="752" t="s">
        <v>431</v>
      </c>
      <c r="B91" s="752"/>
      <c r="C91" s="752"/>
      <c r="D91" s="752"/>
      <c r="E91" s="752"/>
      <c r="F91" s="752"/>
      <c r="G91" s="752"/>
      <c r="H91" s="752"/>
      <c r="I91" s="752"/>
      <c r="J91" s="752"/>
      <c r="K91" s="752"/>
      <c r="L91" s="752"/>
      <c r="M91" s="752"/>
      <c r="N91" s="752"/>
      <c r="O91" s="752"/>
      <c r="P91" s="752"/>
      <c r="Q91" s="752"/>
      <c r="R91" s="752"/>
      <c r="S91" s="752"/>
      <c r="T91" s="752"/>
      <c r="U91" s="752"/>
      <c r="V91" s="752"/>
      <c r="W91" s="752"/>
      <c r="X91" s="752"/>
      <c r="Y91" s="752"/>
      <c r="Z91" s="752"/>
      <c r="AA91" s="752"/>
      <c r="AB91" s="752"/>
      <c r="AC91" s="752"/>
      <c r="AD91" s="752"/>
      <c r="AE91" s="752"/>
      <c r="AF91" s="752"/>
      <c r="AG91" s="752"/>
      <c r="AH91" s="752"/>
      <c r="AI91" s="752"/>
      <c r="AJ91" s="457"/>
      <c r="AK91" s="141"/>
      <c r="AL91" s="141"/>
      <c r="AM91" s="458"/>
      <c r="AN91" s="458"/>
    </row>
    <row r="92" spans="1:40" s="452" customFormat="1">
      <c r="A92" s="466"/>
      <c r="B92" s="466"/>
      <c r="C92" s="466"/>
      <c r="D92" s="466"/>
      <c r="E92" s="466"/>
      <c r="F92" s="466"/>
      <c r="G92" s="466"/>
      <c r="H92" s="466"/>
      <c r="I92" s="466"/>
      <c r="J92" s="466"/>
      <c r="K92" s="466"/>
      <c r="L92" s="466"/>
      <c r="M92" s="466"/>
      <c r="N92" s="466"/>
      <c r="O92" s="466"/>
      <c r="P92" s="466"/>
      <c r="Q92" s="466"/>
      <c r="R92" s="466"/>
      <c r="S92" s="466"/>
      <c r="T92" s="466"/>
      <c r="U92" s="466"/>
      <c r="V92" s="466"/>
      <c r="W92" s="466"/>
      <c r="X92" s="466"/>
      <c r="Y92" s="466"/>
      <c r="Z92" s="466"/>
      <c r="AA92" s="466"/>
      <c r="AB92" s="466"/>
      <c r="AC92" s="466"/>
      <c r="AD92" s="466"/>
      <c r="AE92" s="466"/>
      <c r="AF92" s="466"/>
      <c r="AG92" s="466"/>
      <c r="AH92" s="466"/>
      <c r="AI92" s="466"/>
      <c r="AJ92" s="457"/>
      <c r="AK92" s="141"/>
      <c r="AL92" s="141"/>
      <c r="AM92" s="458"/>
      <c r="AN92" s="458"/>
    </row>
    <row r="93" spans="1:40" s="452" customFormat="1">
      <c r="A93" s="466" t="s">
        <v>197</v>
      </c>
      <c r="B93" s="750">
        <f>B87</f>
        <v>103</v>
      </c>
      <c r="C93" s="750"/>
      <c r="D93" s="463" t="s">
        <v>114</v>
      </c>
      <c r="E93" s="750">
        <f>E87</f>
        <v>5.4</v>
      </c>
      <c r="F93" s="754"/>
      <c r="G93" s="463" t="s">
        <v>114</v>
      </c>
      <c r="H93" s="771">
        <v>5.0000000000000001E-4</v>
      </c>
      <c r="I93" s="771"/>
      <c r="J93" s="771"/>
      <c r="K93" s="463" t="s">
        <v>114</v>
      </c>
      <c r="L93" s="750">
        <v>790</v>
      </c>
      <c r="M93" s="750"/>
      <c r="N93" s="463" t="s">
        <v>115</v>
      </c>
      <c r="O93" s="753">
        <f>B93*E93*H93*L93</f>
        <v>219.7</v>
      </c>
      <c r="P93" s="753"/>
      <c r="Q93" s="476" t="s">
        <v>434</v>
      </c>
      <c r="R93" s="476"/>
      <c r="S93" s="476"/>
      <c r="T93" s="466"/>
      <c r="U93" s="466"/>
      <c r="V93" s="466"/>
      <c r="W93" s="466"/>
      <c r="X93" s="466"/>
      <c r="Y93" s="466"/>
      <c r="Z93" s="466"/>
      <c r="AA93" s="466"/>
      <c r="AB93" s="466"/>
      <c r="AC93" s="466"/>
      <c r="AD93" s="466"/>
      <c r="AE93" s="466"/>
      <c r="AF93" s="466"/>
      <c r="AG93" s="466"/>
      <c r="AH93" s="466"/>
      <c r="AI93" s="466"/>
      <c r="AJ93" s="457">
        <f>O93</f>
        <v>219.7</v>
      </c>
      <c r="AK93" s="141"/>
      <c r="AL93" s="141"/>
      <c r="AM93" s="458"/>
      <c r="AN93" s="458"/>
    </row>
    <row r="94" spans="1:40" s="452" customFormat="1">
      <c r="A94" s="466"/>
      <c r="B94" s="463"/>
      <c r="C94" s="463"/>
      <c r="D94" s="463"/>
      <c r="E94" s="466"/>
      <c r="F94" s="450"/>
      <c r="G94" s="463"/>
      <c r="H94" s="463"/>
      <c r="I94" s="466"/>
      <c r="J94" s="450"/>
      <c r="K94" s="463"/>
      <c r="L94" s="463"/>
      <c r="M94" s="341"/>
      <c r="N94" s="468"/>
      <c r="O94" s="466"/>
      <c r="P94" s="341"/>
      <c r="Q94" s="341"/>
      <c r="R94" s="466"/>
      <c r="S94" s="468"/>
      <c r="T94" s="466"/>
      <c r="U94" s="466"/>
      <c r="V94" s="466"/>
      <c r="W94" s="466"/>
      <c r="X94" s="466"/>
      <c r="Y94" s="466"/>
      <c r="Z94" s="466"/>
      <c r="AA94" s="466"/>
      <c r="AB94" s="466"/>
      <c r="AC94" s="466"/>
      <c r="AD94" s="466"/>
      <c r="AE94" s="466"/>
      <c r="AF94" s="466"/>
      <c r="AG94" s="466"/>
      <c r="AH94" s="466"/>
      <c r="AI94" s="466"/>
      <c r="AJ94" s="457"/>
      <c r="AK94" s="141"/>
      <c r="AL94" s="141"/>
      <c r="AM94" s="458"/>
      <c r="AN94" s="458"/>
    </row>
    <row r="95" spans="1:40" s="452" customFormat="1">
      <c r="A95" s="751" t="s">
        <v>673</v>
      </c>
      <c r="B95" s="751"/>
      <c r="C95" s="751"/>
      <c r="D95" s="751"/>
      <c r="E95" s="751"/>
      <c r="F95" s="751"/>
      <c r="G95" s="751"/>
      <c r="H95" s="751"/>
      <c r="I95" s="751"/>
      <c r="J95" s="751"/>
      <c r="K95" s="751"/>
      <c r="L95" s="751"/>
      <c r="M95" s="751"/>
      <c r="N95" s="751"/>
      <c r="O95" s="751"/>
      <c r="P95" s="751"/>
      <c r="Q95" s="751"/>
      <c r="R95" s="751"/>
      <c r="S95" s="751"/>
      <c r="T95" s="751"/>
      <c r="U95" s="751"/>
      <c r="V95" s="751"/>
      <c r="W95" s="751"/>
      <c r="X95" s="751"/>
      <c r="Y95" s="751"/>
      <c r="Z95" s="751"/>
      <c r="AA95" s="751"/>
      <c r="AB95" s="751"/>
      <c r="AC95" s="751"/>
      <c r="AD95" s="751"/>
      <c r="AE95" s="751"/>
      <c r="AF95" s="751"/>
      <c r="AG95" s="751"/>
      <c r="AH95" s="751"/>
      <c r="AI95" s="751"/>
      <c r="AJ95" s="457"/>
      <c r="AK95" s="141"/>
      <c r="AL95" s="141"/>
      <c r="AM95" s="458"/>
      <c r="AN95" s="458"/>
    </row>
    <row r="96" spans="1:40" s="452" customFormat="1">
      <c r="A96" s="466"/>
      <c r="B96" s="466"/>
      <c r="C96" s="466"/>
      <c r="D96" s="466"/>
      <c r="E96" s="466"/>
      <c r="F96" s="466"/>
      <c r="G96" s="466"/>
      <c r="H96" s="466"/>
      <c r="I96" s="466"/>
      <c r="J96" s="466"/>
      <c r="K96" s="466"/>
      <c r="L96" s="466"/>
      <c r="M96" s="466"/>
      <c r="N96" s="468"/>
      <c r="O96" s="468"/>
      <c r="P96" s="466"/>
      <c r="Q96" s="466"/>
      <c r="R96" s="466"/>
      <c r="S96" s="468"/>
      <c r="T96" s="466"/>
      <c r="U96" s="466"/>
      <c r="V96" s="466"/>
      <c r="W96" s="466"/>
      <c r="X96" s="466"/>
      <c r="Y96" s="466"/>
      <c r="Z96" s="466"/>
      <c r="AA96" s="466"/>
      <c r="AB96" s="466"/>
      <c r="AC96" s="466"/>
      <c r="AD96" s="466"/>
      <c r="AE96" s="466"/>
      <c r="AF96" s="466"/>
      <c r="AG96" s="466"/>
      <c r="AH96" s="466"/>
      <c r="AI96" s="466"/>
      <c r="AJ96" s="457"/>
      <c r="AK96" s="141"/>
      <c r="AL96" s="141"/>
      <c r="AM96" s="458"/>
      <c r="AN96" s="458"/>
    </row>
    <row r="97" spans="1:44" s="452" customFormat="1">
      <c r="A97" s="752" t="s">
        <v>428</v>
      </c>
      <c r="B97" s="752"/>
      <c r="C97" s="752"/>
      <c r="D97" s="752"/>
      <c r="E97" s="752"/>
      <c r="F97" s="752"/>
      <c r="G97" s="752"/>
      <c r="H97" s="752"/>
      <c r="I97" s="752"/>
      <c r="J97" s="752"/>
      <c r="K97" s="752"/>
      <c r="L97" s="752"/>
      <c r="M97" s="752"/>
      <c r="N97" s="752"/>
      <c r="O97" s="752"/>
      <c r="P97" s="752"/>
      <c r="Q97" s="752"/>
      <c r="R97" s="752"/>
      <c r="S97" s="752"/>
      <c r="T97" s="752"/>
      <c r="U97" s="752"/>
      <c r="V97" s="752"/>
      <c r="W97" s="752"/>
      <c r="X97" s="752"/>
      <c r="Y97" s="752"/>
      <c r="Z97" s="752"/>
      <c r="AA97" s="752"/>
      <c r="AB97" s="752"/>
      <c r="AC97" s="752"/>
      <c r="AD97" s="752"/>
      <c r="AE97" s="752"/>
      <c r="AF97" s="752"/>
      <c r="AG97" s="752"/>
      <c r="AH97" s="752"/>
      <c r="AI97" s="752"/>
      <c r="AJ97" s="457"/>
      <c r="AK97" s="141"/>
      <c r="AL97" s="141"/>
      <c r="AM97" s="458"/>
      <c r="AN97" s="458"/>
    </row>
    <row r="98" spans="1:44" s="452" customFormat="1">
      <c r="A98" s="466"/>
      <c r="B98" s="466"/>
      <c r="C98" s="466"/>
      <c r="D98" s="466"/>
      <c r="E98" s="466"/>
      <c r="F98" s="466"/>
      <c r="G98" s="466"/>
      <c r="H98" s="466"/>
      <c r="I98" s="466"/>
      <c r="J98" s="466"/>
      <c r="K98" s="466"/>
      <c r="L98" s="466"/>
      <c r="M98" s="466"/>
      <c r="N98" s="468"/>
      <c r="O98" s="468"/>
      <c r="P98" s="466"/>
      <c r="Q98" s="466"/>
      <c r="R98" s="466"/>
      <c r="S98" s="468"/>
      <c r="T98" s="466"/>
      <c r="U98" s="466"/>
      <c r="V98" s="466"/>
      <c r="W98" s="466"/>
      <c r="X98" s="466"/>
      <c r="Y98" s="466"/>
      <c r="Z98" s="466"/>
      <c r="AA98" s="466"/>
      <c r="AB98" s="466"/>
      <c r="AC98" s="466"/>
      <c r="AD98" s="466"/>
      <c r="AE98" s="466"/>
      <c r="AF98" s="466"/>
      <c r="AG98" s="466"/>
      <c r="AH98" s="466"/>
      <c r="AI98" s="466"/>
      <c r="AJ98" s="457"/>
      <c r="AK98" s="141"/>
      <c r="AL98" s="141"/>
      <c r="AM98" s="458"/>
      <c r="AN98" s="458"/>
    </row>
    <row r="99" spans="1:44" s="452" customFormat="1">
      <c r="A99" s="466" t="s">
        <v>429</v>
      </c>
      <c r="B99" s="750">
        <f>K87</f>
        <v>27.81</v>
      </c>
      <c r="C99" s="750"/>
      <c r="D99" s="450" t="s">
        <v>114</v>
      </c>
      <c r="E99" s="750">
        <v>74</v>
      </c>
      <c r="F99" s="750"/>
      <c r="G99" s="466" t="s">
        <v>1</v>
      </c>
      <c r="H99" s="450" t="s">
        <v>115</v>
      </c>
      <c r="I99" s="750">
        <f>B99*E99</f>
        <v>2057.94</v>
      </c>
      <c r="J99" s="750"/>
      <c r="K99" s="750"/>
      <c r="L99" s="341" t="s">
        <v>430</v>
      </c>
      <c r="M99" s="466"/>
      <c r="N99" s="341"/>
      <c r="O99" s="341"/>
      <c r="P99" s="466"/>
      <c r="Q99" s="468"/>
      <c r="R99" s="466"/>
      <c r="S99" s="466"/>
      <c r="T99" s="466"/>
      <c r="U99" s="466"/>
      <c r="V99" s="466"/>
      <c r="W99" s="466"/>
      <c r="X99" s="466"/>
      <c r="Y99" s="466"/>
      <c r="Z99" s="466"/>
      <c r="AA99" s="466"/>
      <c r="AB99" s="466"/>
      <c r="AC99" s="466"/>
      <c r="AD99" s="466"/>
      <c r="AE99" s="466"/>
      <c r="AF99" s="466"/>
      <c r="AG99" s="466"/>
      <c r="AH99" s="463"/>
      <c r="AI99" s="468"/>
      <c r="AJ99" s="457">
        <f>I99</f>
        <v>2057.94</v>
      </c>
      <c r="AK99" s="141"/>
      <c r="AL99" s="141"/>
      <c r="AM99" s="458"/>
      <c r="AN99" s="458"/>
    </row>
    <row r="100" spans="1:44" s="452" customFormat="1">
      <c r="N100" s="453"/>
      <c r="O100" s="453"/>
      <c r="S100" s="453"/>
      <c r="AJ100" s="457"/>
      <c r="AK100" s="141"/>
      <c r="AL100" s="141"/>
      <c r="AM100" s="458"/>
      <c r="AN100" s="458"/>
    </row>
    <row r="101" spans="1:44">
      <c r="A101" s="755" t="s">
        <v>571</v>
      </c>
      <c r="B101" s="756"/>
      <c r="C101" s="756"/>
      <c r="D101" s="756"/>
      <c r="E101" s="756"/>
      <c r="F101" s="756"/>
      <c r="G101" s="756"/>
      <c r="H101" s="756"/>
      <c r="I101" s="756"/>
      <c r="J101" s="756"/>
      <c r="K101" s="756"/>
      <c r="L101" s="756"/>
      <c r="M101" s="756"/>
      <c r="N101" s="756"/>
      <c r="O101" s="756"/>
      <c r="P101" s="756"/>
      <c r="Q101" s="756"/>
      <c r="R101" s="756"/>
      <c r="S101" s="756"/>
      <c r="T101" s="756"/>
      <c r="U101" s="756"/>
      <c r="V101" s="756"/>
      <c r="W101" s="756"/>
      <c r="X101" s="756"/>
      <c r="Y101" s="756"/>
      <c r="Z101" s="756"/>
      <c r="AA101" s="756"/>
      <c r="AB101" s="756"/>
      <c r="AC101" s="756"/>
      <c r="AD101" s="756"/>
      <c r="AE101" s="756"/>
      <c r="AF101" s="756"/>
      <c r="AG101" s="756"/>
      <c r="AH101" s="756"/>
      <c r="AI101" s="757"/>
      <c r="AJ101" s="358"/>
      <c r="AK101" s="141"/>
      <c r="AL101" s="141"/>
      <c r="AM101" s="359"/>
      <c r="AN101" s="359"/>
    </row>
    <row r="102" spans="1:44">
      <c r="AJ102" s="358"/>
      <c r="AK102" s="141"/>
      <c r="AL102" s="141"/>
      <c r="AM102" s="359"/>
      <c r="AN102" s="359"/>
      <c r="AR102" s="315"/>
    </row>
    <row r="103" spans="1:44" s="502" customFormat="1">
      <c r="A103" s="751" t="s">
        <v>572</v>
      </c>
      <c r="B103" s="751"/>
      <c r="C103" s="751"/>
      <c r="D103" s="751"/>
      <c r="E103" s="751"/>
      <c r="F103" s="751"/>
      <c r="G103" s="751"/>
      <c r="H103" s="751"/>
      <c r="I103" s="751"/>
      <c r="J103" s="751"/>
      <c r="K103" s="751"/>
      <c r="L103" s="751"/>
      <c r="M103" s="751"/>
      <c r="N103" s="751"/>
      <c r="O103" s="751"/>
      <c r="P103" s="751"/>
      <c r="Q103" s="751"/>
      <c r="R103" s="751"/>
      <c r="S103" s="751"/>
      <c r="T103" s="751"/>
      <c r="U103" s="751"/>
      <c r="V103" s="751"/>
      <c r="W103" s="751"/>
      <c r="X103" s="751"/>
      <c r="Y103" s="751"/>
      <c r="Z103" s="751"/>
      <c r="AA103" s="751"/>
      <c r="AB103" s="751"/>
      <c r="AC103" s="751"/>
      <c r="AD103" s="751"/>
      <c r="AE103" s="751"/>
      <c r="AF103" s="751"/>
      <c r="AG103" s="751"/>
      <c r="AH103" s="751"/>
      <c r="AI103" s="751"/>
      <c r="AJ103" s="503"/>
      <c r="AK103" s="505"/>
      <c r="AL103" s="505"/>
      <c r="AR103" s="537"/>
    </row>
    <row r="104" spans="1:44" s="502" customFormat="1">
      <c r="AJ104" s="503"/>
      <c r="AK104" s="505"/>
      <c r="AL104" s="505"/>
      <c r="AR104" s="537"/>
    </row>
    <row r="105" spans="1:44" s="502" customFormat="1">
      <c r="A105" s="502" t="s">
        <v>462</v>
      </c>
      <c r="AJ105" s="503"/>
      <c r="AK105" s="505"/>
      <c r="AL105" s="505"/>
      <c r="AR105" s="537"/>
    </row>
    <row r="106" spans="1:44" s="502" customFormat="1">
      <c r="AJ106" s="503"/>
      <c r="AK106" s="505"/>
      <c r="AL106" s="505"/>
      <c r="AR106" s="537"/>
    </row>
    <row r="107" spans="1:44" s="502" customFormat="1">
      <c r="B107" s="506" t="s">
        <v>282</v>
      </c>
      <c r="C107" s="506"/>
      <c r="D107" s="506"/>
      <c r="E107" s="506" t="s">
        <v>445</v>
      </c>
      <c r="F107" s="506"/>
      <c r="G107" s="506"/>
      <c r="H107" s="506" t="s">
        <v>463</v>
      </c>
      <c r="I107" s="506"/>
      <c r="J107" s="506"/>
      <c r="K107" s="506"/>
      <c r="L107" s="506"/>
      <c r="M107" s="506"/>
      <c r="AJ107" s="503"/>
      <c r="AK107" s="505"/>
      <c r="AL107" s="505"/>
      <c r="AR107" s="537"/>
    </row>
    <row r="108" spans="1:44" s="502" customFormat="1">
      <c r="A108" s="502" t="s">
        <v>152</v>
      </c>
      <c r="B108" s="753">
        <v>1</v>
      </c>
      <c r="C108" s="753"/>
      <c r="D108" s="504" t="s">
        <v>114</v>
      </c>
      <c r="E108" s="753">
        <v>0.1</v>
      </c>
      <c r="F108" s="753"/>
      <c r="G108" s="504" t="s">
        <v>114</v>
      </c>
      <c r="H108" s="753">
        <v>52</v>
      </c>
      <c r="I108" s="753"/>
      <c r="J108" s="504" t="s">
        <v>115</v>
      </c>
      <c r="K108" s="753">
        <f>B108*E108*H108</f>
        <v>5.2</v>
      </c>
      <c r="L108" s="753"/>
      <c r="M108" s="506" t="s">
        <v>0</v>
      </c>
      <c r="AJ108" s="503"/>
      <c r="AK108" s="505"/>
      <c r="AL108" s="505"/>
      <c r="AR108" s="537"/>
    </row>
    <row r="109" spans="1:44" s="502" customFormat="1">
      <c r="AJ109" s="503"/>
      <c r="AK109" s="505"/>
      <c r="AL109" s="505"/>
      <c r="AR109" s="537"/>
    </row>
    <row r="110" spans="1:44" s="502" customFormat="1">
      <c r="A110" s="502" t="s">
        <v>464</v>
      </c>
      <c r="AJ110" s="503"/>
      <c r="AK110" s="505"/>
      <c r="AL110" s="505"/>
      <c r="AR110" s="537"/>
    </row>
    <row r="111" spans="1:44" s="502" customFormat="1">
      <c r="AJ111" s="503"/>
      <c r="AK111" s="505"/>
      <c r="AL111" s="505"/>
      <c r="AR111" s="537"/>
    </row>
    <row r="112" spans="1:44" s="502" customFormat="1">
      <c r="B112" s="506" t="s">
        <v>282</v>
      </c>
      <c r="C112" s="506"/>
      <c r="D112" s="506"/>
      <c r="E112" s="506" t="s">
        <v>445</v>
      </c>
      <c r="F112" s="506"/>
      <c r="G112" s="506"/>
      <c r="H112" s="506" t="s">
        <v>463</v>
      </c>
      <c r="I112" s="506"/>
      <c r="J112" s="506"/>
      <c r="K112" s="506"/>
      <c r="L112" s="506"/>
      <c r="M112" s="506"/>
      <c r="AJ112" s="503"/>
      <c r="AK112" s="505"/>
      <c r="AL112" s="505"/>
      <c r="AR112" s="537"/>
    </row>
    <row r="113" spans="1:44" s="502" customFormat="1">
      <c r="A113" s="502" t="s">
        <v>152</v>
      </c>
      <c r="B113" s="753">
        <v>103</v>
      </c>
      <c r="C113" s="753"/>
      <c r="D113" s="504" t="s">
        <v>114</v>
      </c>
      <c r="E113" s="753">
        <v>0.1</v>
      </c>
      <c r="F113" s="753"/>
      <c r="G113" s="504" t="s">
        <v>114</v>
      </c>
      <c r="H113" s="753">
        <v>2</v>
      </c>
      <c r="I113" s="753"/>
      <c r="J113" s="504" t="s">
        <v>115</v>
      </c>
      <c r="K113" s="753">
        <f>B113*E113*H113</f>
        <v>20.6</v>
      </c>
      <c r="L113" s="753"/>
      <c r="M113" s="506" t="s">
        <v>0</v>
      </c>
      <c r="AJ113" s="503"/>
      <c r="AK113" s="505"/>
      <c r="AL113" s="505"/>
      <c r="AR113" s="537"/>
    </row>
    <row r="114" spans="1:44" s="502" customFormat="1">
      <c r="AJ114" s="503"/>
      <c r="AK114" s="505"/>
      <c r="AL114" s="505"/>
      <c r="AR114" s="537"/>
    </row>
    <row r="115" spans="1:44" s="502" customFormat="1">
      <c r="A115" s="502" t="s">
        <v>321</v>
      </c>
      <c r="C115" s="502" t="s">
        <v>115</v>
      </c>
      <c r="D115" s="753">
        <f>K108+K113</f>
        <v>25.8</v>
      </c>
      <c r="E115" s="754"/>
      <c r="F115" s="502" t="s">
        <v>0</v>
      </c>
      <c r="N115" s="505"/>
      <c r="O115" s="505"/>
      <c r="S115" s="505"/>
      <c r="AJ115" s="503">
        <f>D115</f>
        <v>25.8</v>
      </c>
      <c r="AK115" s="505"/>
      <c r="AL115" s="505"/>
      <c r="AR115" s="537"/>
    </row>
    <row r="116" spans="1:44" s="467" customFormat="1">
      <c r="A116" s="752"/>
      <c r="B116" s="752"/>
      <c r="C116" s="752"/>
      <c r="D116" s="752"/>
      <c r="E116" s="752"/>
      <c r="F116" s="752"/>
      <c r="G116" s="752"/>
      <c r="H116" s="752"/>
      <c r="I116" s="752"/>
      <c r="J116" s="752"/>
      <c r="K116" s="752"/>
      <c r="L116" s="752"/>
      <c r="M116" s="752"/>
      <c r="N116" s="752"/>
      <c r="O116" s="752"/>
      <c r="P116" s="752"/>
      <c r="Q116" s="752"/>
      <c r="R116" s="752"/>
      <c r="S116" s="752"/>
      <c r="T116" s="752"/>
      <c r="U116" s="752"/>
      <c r="V116" s="752"/>
      <c r="W116" s="752"/>
      <c r="X116" s="752"/>
      <c r="Y116" s="752"/>
      <c r="Z116" s="752"/>
      <c r="AA116" s="752"/>
      <c r="AB116" s="752"/>
      <c r="AC116" s="752"/>
      <c r="AD116" s="752"/>
      <c r="AE116" s="752"/>
      <c r="AF116" s="752"/>
      <c r="AG116" s="752"/>
      <c r="AH116" s="752"/>
      <c r="AI116" s="752"/>
      <c r="AJ116" s="469"/>
      <c r="AK116" s="141"/>
      <c r="AL116" s="141"/>
      <c r="AM116" s="470"/>
      <c r="AN116" s="470"/>
      <c r="AR116" s="315"/>
    </row>
    <row r="117" spans="1:44" s="502" customFormat="1" ht="15" customHeight="1">
      <c r="A117" s="751" t="s">
        <v>604</v>
      </c>
      <c r="B117" s="751"/>
      <c r="C117" s="751"/>
      <c r="D117" s="751"/>
      <c r="E117" s="751"/>
      <c r="F117" s="751"/>
      <c r="G117" s="751"/>
      <c r="H117" s="751"/>
      <c r="I117" s="751"/>
      <c r="J117" s="751"/>
      <c r="K117" s="751"/>
      <c r="L117" s="751"/>
      <c r="M117" s="751"/>
      <c r="N117" s="751"/>
      <c r="O117" s="751"/>
      <c r="P117" s="751"/>
      <c r="Q117" s="751"/>
      <c r="R117" s="751"/>
      <c r="S117" s="751"/>
      <c r="T117" s="751"/>
      <c r="U117" s="751"/>
      <c r="V117" s="751"/>
      <c r="W117" s="751"/>
      <c r="X117" s="751"/>
      <c r="Y117" s="751"/>
      <c r="Z117" s="751"/>
      <c r="AA117" s="751"/>
      <c r="AB117" s="751"/>
      <c r="AC117" s="751"/>
      <c r="AD117" s="751"/>
      <c r="AE117" s="751"/>
      <c r="AF117" s="751"/>
      <c r="AG117" s="751"/>
      <c r="AH117" s="751"/>
      <c r="AI117" s="751"/>
      <c r="AJ117" s="750"/>
      <c r="AK117" s="750"/>
      <c r="AL117" s="505"/>
    </row>
    <row r="118" spans="1:44" s="502" customFormat="1" ht="15" customHeight="1">
      <c r="N118" s="505"/>
      <c r="O118" s="505"/>
      <c r="S118" s="505"/>
      <c r="AJ118" s="503"/>
      <c r="AK118" s="503"/>
      <c r="AL118" s="505"/>
    </row>
    <row r="119" spans="1:44" s="502" customFormat="1" ht="15" customHeight="1">
      <c r="A119" s="502" t="s">
        <v>466</v>
      </c>
      <c r="N119" s="505"/>
      <c r="O119" s="505"/>
      <c r="S119" s="505"/>
      <c r="AJ119" s="503"/>
      <c r="AK119" s="503"/>
      <c r="AL119" s="505"/>
    </row>
    <row r="120" spans="1:44" s="502" customFormat="1" ht="15" customHeight="1">
      <c r="N120" s="505"/>
      <c r="O120" s="505"/>
      <c r="S120" s="505"/>
      <c r="AJ120" s="503"/>
      <c r="AK120" s="505"/>
      <c r="AL120" s="505"/>
    </row>
    <row r="121" spans="1:44" s="502" customFormat="1" ht="15" customHeight="1">
      <c r="B121" s="502" t="s">
        <v>282</v>
      </c>
      <c r="E121" s="502" t="s">
        <v>467</v>
      </c>
      <c r="H121" s="502" t="s">
        <v>463</v>
      </c>
      <c r="K121" s="502" t="s">
        <v>468</v>
      </c>
      <c r="N121" s="505"/>
      <c r="O121" s="505"/>
      <c r="S121" s="505"/>
      <c r="AJ121" s="503"/>
      <c r="AK121" s="505"/>
      <c r="AL121" s="505"/>
    </row>
    <row r="122" spans="1:44" s="502" customFormat="1" ht="15" customHeight="1">
      <c r="A122" s="502" t="s">
        <v>152</v>
      </c>
      <c r="B122" s="753">
        <v>4</v>
      </c>
      <c r="C122" s="753"/>
      <c r="D122" s="504" t="s">
        <v>114</v>
      </c>
      <c r="E122" s="753">
        <v>0.4</v>
      </c>
      <c r="F122" s="753"/>
      <c r="G122" s="504" t="s">
        <v>114</v>
      </c>
      <c r="H122" s="753">
        <v>2</v>
      </c>
      <c r="I122" s="753"/>
      <c r="J122" s="504" t="s">
        <v>114</v>
      </c>
      <c r="K122" s="753">
        <v>6</v>
      </c>
      <c r="L122" s="753"/>
      <c r="M122" s="504"/>
      <c r="N122" s="504" t="s">
        <v>115</v>
      </c>
      <c r="O122" s="753">
        <f>B122*E122*H122*K122</f>
        <v>19.2</v>
      </c>
      <c r="P122" s="753"/>
      <c r="Q122" s="502" t="s">
        <v>0</v>
      </c>
      <c r="S122" s="505"/>
      <c r="AJ122" s="750"/>
      <c r="AK122" s="750"/>
      <c r="AL122" s="505"/>
    </row>
    <row r="123" spans="1:44" s="502" customFormat="1" ht="15" customHeight="1">
      <c r="N123" s="505"/>
      <c r="O123" s="505"/>
      <c r="S123" s="505"/>
      <c r="AJ123" s="503"/>
      <c r="AK123" s="505"/>
      <c r="AL123" s="505"/>
    </row>
    <row r="124" spans="1:44" s="502" customFormat="1" ht="15" customHeight="1">
      <c r="A124" s="502" t="s">
        <v>469</v>
      </c>
      <c r="N124" s="505"/>
      <c r="O124" s="505"/>
      <c r="S124" s="505"/>
      <c r="AJ124" s="503"/>
      <c r="AK124" s="505"/>
      <c r="AL124" s="505"/>
    </row>
    <row r="125" spans="1:44" s="502" customFormat="1" ht="15" customHeight="1">
      <c r="N125" s="505"/>
      <c r="O125" s="505"/>
      <c r="S125" s="505"/>
      <c r="AJ125" s="503"/>
      <c r="AK125" s="505"/>
      <c r="AL125" s="505"/>
    </row>
    <row r="126" spans="1:44" s="502" customFormat="1" ht="15" customHeight="1">
      <c r="B126" s="502" t="s">
        <v>282</v>
      </c>
      <c r="E126" s="502" t="s">
        <v>467</v>
      </c>
      <c r="H126" s="502" t="s">
        <v>463</v>
      </c>
      <c r="K126" s="502" t="s">
        <v>468</v>
      </c>
      <c r="N126" s="505"/>
      <c r="O126" s="505"/>
      <c r="S126" s="505"/>
      <c r="AJ126" s="503"/>
      <c r="AK126" s="505"/>
      <c r="AL126" s="505"/>
    </row>
    <row r="127" spans="1:44" s="502" customFormat="1" ht="15" customHeight="1">
      <c r="A127" s="502" t="s">
        <v>152</v>
      </c>
      <c r="B127" s="753">
        <v>4</v>
      </c>
      <c r="C127" s="753"/>
      <c r="D127" s="504" t="s">
        <v>114</v>
      </c>
      <c r="E127" s="753">
        <v>0.4</v>
      </c>
      <c r="F127" s="753"/>
      <c r="G127" s="504" t="s">
        <v>114</v>
      </c>
      <c r="H127" s="753">
        <v>2</v>
      </c>
      <c r="I127" s="753"/>
      <c r="J127" s="504" t="s">
        <v>114</v>
      </c>
      <c r="K127" s="753">
        <v>1</v>
      </c>
      <c r="L127" s="753"/>
      <c r="M127" s="504"/>
      <c r="N127" s="504" t="s">
        <v>115</v>
      </c>
      <c r="O127" s="753">
        <f>B127*E127*H127*K127</f>
        <v>3.2</v>
      </c>
      <c r="P127" s="753"/>
      <c r="Q127" s="502" t="s">
        <v>0</v>
      </c>
      <c r="S127" s="505"/>
      <c r="AJ127" s="503"/>
      <c r="AK127" s="505"/>
      <c r="AL127" s="505"/>
    </row>
    <row r="128" spans="1:44" s="573" customFormat="1" ht="15" customHeight="1">
      <c r="B128" s="574"/>
      <c r="C128" s="574"/>
      <c r="D128" s="574"/>
      <c r="E128" s="574"/>
      <c r="F128" s="574"/>
      <c r="G128" s="574"/>
      <c r="H128" s="574"/>
      <c r="I128" s="574"/>
      <c r="J128" s="574"/>
      <c r="K128" s="574"/>
      <c r="L128" s="574"/>
      <c r="M128" s="574"/>
      <c r="N128" s="574"/>
      <c r="O128" s="574"/>
      <c r="P128" s="574"/>
      <c r="S128" s="576"/>
      <c r="AJ128" s="571"/>
      <c r="AK128" s="576"/>
      <c r="AL128" s="576"/>
    </row>
    <row r="129" spans="1:38" s="573" customFormat="1" ht="15" customHeight="1">
      <c r="A129" s="573" t="s">
        <v>610</v>
      </c>
      <c r="N129" s="576"/>
      <c r="O129" s="576"/>
      <c r="S129" s="576"/>
      <c r="AJ129" s="571"/>
      <c r="AK129" s="576"/>
      <c r="AL129" s="576"/>
    </row>
    <row r="130" spans="1:38" s="573" customFormat="1" ht="15" customHeight="1">
      <c r="N130" s="576"/>
      <c r="O130" s="576"/>
      <c r="S130" s="576"/>
      <c r="AJ130" s="571"/>
      <c r="AK130" s="576"/>
      <c r="AL130" s="576"/>
    </row>
    <row r="131" spans="1:38" s="573" customFormat="1" ht="15" customHeight="1">
      <c r="B131" s="573" t="s">
        <v>282</v>
      </c>
      <c r="E131" s="573" t="s">
        <v>283</v>
      </c>
      <c r="H131" s="573" t="s">
        <v>463</v>
      </c>
      <c r="K131" s="573" t="s">
        <v>468</v>
      </c>
      <c r="N131" s="576"/>
      <c r="O131" s="576"/>
      <c r="S131" s="576"/>
      <c r="AJ131" s="571"/>
      <c r="AK131" s="576"/>
      <c r="AL131" s="576"/>
    </row>
    <row r="132" spans="1:38" s="573" customFormat="1" ht="15" customHeight="1">
      <c r="A132" s="573" t="s">
        <v>152</v>
      </c>
      <c r="B132" s="753">
        <v>6</v>
      </c>
      <c r="C132" s="753"/>
      <c r="D132" s="574" t="s">
        <v>114</v>
      </c>
      <c r="E132" s="753">
        <v>1.5</v>
      </c>
      <c r="F132" s="753"/>
      <c r="G132" s="574" t="s">
        <v>114</v>
      </c>
      <c r="H132" s="753">
        <v>1</v>
      </c>
      <c r="I132" s="753"/>
      <c r="J132" s="574" t="s">
        <v>114</v>
      </c>
      <c r="K132" s="753">
        <v>1</v>
      </c>
      <c r="L132" s="753"/>
      <c r="M132" s="574"/>
      <c r="N132" s="574" t="s">
        <v>115</v>
      </c>
      <c r="O132" s="753">
        <f>B132*E132*H132*K132</f>
        <v>9</v>
      </c>
      <c r="P132" s="753"/>
      <c r="Q132" s="573" t="s">
        <v>0</v>
      </c>
      <c r="S132" s="576"/>
      <c r="AJ132" s="571"/>
      <c r="AK132" s="576"/>
      <c r="AL132" s="576"/>
    </row>
    <row r="133" spans="1:38" s="502" customFormat="1" ht="15" customHeight="1">
      <c r="N133" s="505"/>
      <c r="O133" s="505"/>
      <c r="S133" s="505"/>
      <c r="AJ133" s="503"/>
      <c r="AK133" s="505"/>
      <c r="AL133" s="505"/>
    </row>
    <row r="134" spans="1:38" s="502" customFormat="1" ht="15" customHeight="1">
      <c r="A134" s="502" t="s">
        <v>321</v>
      </c>
      <c r="C134" s="506" t="s">
        <v>115</v>
      </c>
      <c r="D134" s="753">
        <f>O122+O127+O132</f>
        <v>31.4</v>
      </c>
      <c r="E134" s="754"/>
      <c r="F134" s="502" t="s">
        <v>0</v>
      </c>
      <c r="N134" s="505"/>
      <c r="O134" s="505"/>
      <c r="S134" s="505"/>
      <c r="AJ134" s="503">
        <f>D134</f>
        <v>31.4</v>
      </c>
      <c r="AK134" s="505"/>
      <c r="AL134" s="505"/>
    </row>
    <row r="135" spans="1:38" ht="16.5" customHeight="1">
      <c r="A135" s="466"/>
      <c r="B135" s="466"/>
      <c r="C135" s="466"/>
      <c r="D135" s="466"/>
      <c r="E135" s="466"/>
      <c r="F135" s="466"/>
      <c r="G135" s="466"/>
      <c r="H135" s="466"/>
      <c r="I135" s="466"/>
      <c r="J135" s="466"/>
      <c r="K135" s="466"/>
      <c r="L135" s="466"/>
      <c r="M135" s="466"/>
      <c r="N135" s="468"/>
      <c r="O135" s="468"/>
      <c r="P135" s="466"/>
      <c r="Q135" s="466"/>
      <c r="R135" s="466"/>
      <c r="S135" s="468"/>
      <c r="T135" s="466"/>
      <c r="U135" s="466"/>
      <c r="V135" s="466"/>
      <c r="W135" s="466"/>
      <c r="X135" s="466"/>
      <c r="Y135" s="466"/>
      <c r="Z135" s="466"/>
      <c r="AA135" s="466"/>
      <c r="AB135" s="466"/>
      <c r="AC135" s="466"/>
      <c r="AD135" s="466"/>
      <c r="AE135" s="466"/>
      <c r="AF135" s="466"/>
      <c r="AG135" s="466"/>
      <c r="AH135" s="466"/>
      <c r="AI135" s="466"/>
    </row>
    <row r="136" spans="1:38" s="502" customFormat="1">
      <c r="A136" s="751" t="s">
        <v>605</v>
      </c>
      <c r="B136" s="751"/>
      <c r="C136" s="751"/>
      <c r="D136" s="751"/>
      <c r="E136" s="751"/>
      <c r="F136" s="751"/>
      <c r="G136" s="751"/>
      <c r="H136" s="751"/>
      <c r="I136" s="751"/>
      <c r="J136" s="751"/>
      <c r="K136" s="751"/>
      <c r="L136" s="751"/>
      <c r="M136" s="751"/>
      <c r="N136" s="751"/>
      <c r="O136" s="751"/>
      <c r="P136" s="751"/>
      <c r="Q136" s="751"/>
      <c r="R136" s="751"/>
      <c r="S136" s="751"/>
      <c r="T136" s="751"/>
      <c r="U136" s="751"/>
      <c r="V136" s="751"/>
      <c r="W136" s="751"/>
      <c r="X136" s="751"/>
      <c r="Y136" s="751"/>
      <c r="Z136" s="751"/>
      <c r="AA136" s="751"/>
      <c r="AB136" s="751"/>
      <c r="AC136" s="751"/>
      <c r="AD136" s="751"/>
      <c r="AE136" s="751"/>
      <c r="AF136" s="751"/>
      <c r="AG136" s="751"/>
      <c r="AH136" s="751"/>
      <c r="AI136" s="751"/>
      <c r="AJ136" s="503"/>
      <c r="AK136" s="505"/>
      <c r="AL136" s="505"/>
    </row>
    <row r="137" spans="1:38" s="502" customFormat="1">
      <c r="N137" s="505"/>
      <c r="O137" s="505"/>
      <c r="S137" s="505"/>
      <c r="AJ137" s="503"/>
      <c r="AK137" s="505"/>
      <c r="AL137" s="505"/>
    </row>
    <row r="138" spans="1:38" s="502" customFormat="1">
      <c r="A138" s="752" t="s">
        <v>293</v>
      </c>
      <c r="B138" s="752"/>
      <c r="C138" s="752"/>
      <c r="D138" s="752"/>
      <c r="E138" s="752"/>
      <c r="F138" s="752"/>
      <c r="G138" s="752"/>
      <c r="H138" s="752"/>
      <c r="I138" s="752"/>
      <c r="J138" s="752"/>
      <c r="K138" s="752"/>
      <c r="L138" s="752"/>
      <c r="M138" s="752"/>
      <c r="N138" s="752"/>
      <c r="O138" s="752"/>
      <c r="P138" s="752"/>
      <c r="Q138" s="752"/>
      <c r="R138" s="752"/>
      <c r="S138" s="752"/>
      <c r="T138" s="752"/>
      <c r="U138" s="752"/>
      <c r="V138" s="752"/>
      <c r="W138" s="752"/>
      <c r="X138" s="752"/>
      <c r="Y138" s="752"/>
      <c r="Z138" s="752"/>
      <c r="AA138" s="752"/>
      <c r="AB138" s="752"/>
      <c r="AC138" s="752"/>
      <c r="AD138" s="752"/>
      <c r="AE138" s="752"/>
      <c r="AF138" s="752"/>
      <c r="AG138" s="752"/>
      <c r="AH138" s="752"/>
      <c r="AI138" s="752"/>
      <c r="AJ138" s="503"/>
      <c r="AK138" s="505"/>
      <c r="AL138" s="505"/>
    </row>
    <row r="139" spans="1:38" s="502" customFormat="1">
      <c r="N139" s="505"/>
      <c r="O139" s="505"/>
      <c r="S139" s="505"/>
      <c r="AJ139" s="503"/>
      <c r="AK139" s="505"/>
      <c r="AL139" s="505"/>
    </row>
    <row r="140" spans="1:38" s="502" customFormat="1">
      <c r="B140" s="502" t="s">
        <v>303</v>
      </c>
      <c r="F140" s="502" t="s">
        <v>304</v>
      </c>
      <c r="K140" s="502" t="s">
        <v>305</v>
      </c>
      <c r="N140" s="505"/>
      <c r="O140" s="505"/>
      <c r="S140" s="505"/>
      <c r="AJ140" s="503"/>
      <c r="AK140" s="505"/>
      <c r="AL140" s="505"/>
    </row>
    <row r="141" spans="1:38" s="502" customFormat="1">
      <c r="A141" s="506" t="s">
        <v>113</v>
      </c>
      <c r="B141" s="506" t="s">
        <v>126</v>
      </c>
      <c r="C141" s="750">
        <f>B22</f>
        <v>103</v>
      </c>
      <c r="D141" s="750"/>
      <c r="E141" s="506" t="s">
        <v>114</v>
      </c>
      <c r="F141" s="750">
        <v>2</v>
      </c>
      <c r="G141" s="754"/>
      <c r="H141" s="506" t="s">
        <v>128</v>
      </c>
      <c r="I141" s="503" t="s">
        <v>114</v>
      </c>
      <c r="J141" s="506" t="s">
        <v>126</v>
      </c>
      <c r="K141" s="754">
        <v>0.15</v>
      </c>
      <c r="L141" s="754"/>
      <c r="M141" s="503" t="s">
        <v>127</v>
      </c>
      <c r="N141" s="750">
        <v>0.1</v>
      </c>
      <c r="O141" s="750"/>
      <c r="P141" s="506" t="s">
        <v>128</v>
      </c>
      <c r="Q141" s="506"/>
      <c r="R141" s="506"/>
      <c r="S141" s="506"/>
      <c r="T141" s="506"/>
      <c r="U141" s="506"/>
      <c r="V141" s="506"/>
      <c r="W141" s="506"/>
      <c r="X141" s="506"/>
      <c r="Y141" s="506"/>
      <c r="Z141" s="503"/>
      <c r="AA141" s="503"/>
      <c r="AB141" s="503"/>
      <c r="AC141" s="506"/>
      <c r="AD141" s="506"/>
      <c r="AE141" s="506"/>
      <c r="AF141" s="506"/>
      <c r="AG141" s="506"/>
      <c r="AH141" s="506"/>
      <c r="AI141" s="506"/>
      <c r="AJ141" s="503"/>
      <c r="AK141" s="505"/>
      <c r="AL141" s="505"/>
    </row>
    <row r="142" spans="1:38" s="502" customFormat="1">
      <c r="A142" s="502" t="s">
        <v>113</v>
      </c>
      <c r="B142" s="758">
        <f>(C141*F141)*(K141+N141)</f>
        <v>51.5</v>
      </c>
      <c r="C142" s="758"/>
      <c r="D142" s="758"/>
      <c r="E142" s="502" t="s">
        <v>0</v>
      </c>
      <c r="N142" s="505"/>
      <c r="O142" s="505"/>
      <c r="S142" s="505"/>
      <c r="AJ142" s="503">
        <f>B142</f>
        <v>51.5</v>
      </c>
      <c r="AK142" s="505"/>
      <c r="AL142" s="505"/>
    </row>
  </sheetData>
  <mergeCells count="116">
    <mergeCell ref="B99:C99"/>
    <mergeCell ref="E99:F99"/>
    <mergeCell ref="I99:K99"/>
    <mergeCell ref="B40:C40"/>
    <mergeCell ref="B46:C46"/>
    <mergeCell ref="B52:C52"/>
    <mergeCell ref="A66:AI66"/>
    <mergeCell ref="B69:C69"/>
    <mergeCell ref="E69:F69"/>
    <mergeCell ref="H69:I69"/>
    <mergeCell ref="K69:L69"/>
    <mergeCell ref="A89:AI89"/>
    <mergeCell ref="A91:AI91"/>
    <mergeCell ref="B93:C93"/>
    <mergeCell ref="E93:F93"/>
    <mergeCell ref="H93:J93"/>
    <mergeCell ref="L93:M93"/>
    <mergeCell ref="O93:P93"/>
    <mergeCell ref="A95:AI95"/>
    <mergeCell ref="A97:AI97"/>
    <mergeCell ref="A83:AI83"/>
    <mergeCell ref="A85:AI85"/>
    <mergeCell ref="B87:C87"/>
    <mergeCell ref="E87:F87"/>
    <mergeCell ref="H87:I87"/>
    <mergeCell ref="K87:L87"/>
    <mergeCell ref="N87:O87"/>
    <mergeCell ref="B64:C64"/>
    <mergeCell ref="A77:AI77"/>
    <mergeCell ref="A79:AI79"/>
    <mergeCell ref="B81:C81"/>
    <mergeCell ref="E81:F81"/>
    <mergeCell ref="H81:I81"/>
    <mergeCell ref="K81:L81"/>
    <mergeCell ref="N81:O81"/>
    <mergeCell ref="A71:AI71"/>
    <mergeCell ref="A73:AI73"/>
    <mergeCell ref="B75:C75"/>
    <mergeCell ref="E75:F75"/>
    <mergeCell ref="H75:I75"/>
    <mergeCell ref="K75:L75"/>
    <mergeCell ref="A59:AI59"/>
    <mergeCell ref="B62:C62"/>
    <mergeCell ref="E62:F62"/>
    <mergeCell ref="H62:I62"/>
    <mergeCell ref="K62:L62"/>
    <mergeCell ref="A48:AI48"/>
    <mergeCell ref="A50:AI50"/>
    <mergeCell ref="A55:AI55"/>
    <mergeCell ref="A57:AI57"/>
    <mergeCell ref="H52:I52"/>
    <mergeCell ref="E52:F52"/>
    <mergeCell ref="A24:AI24"/>
    <mergeCell ref="A36:AI36"/>
    <mergeCell ref="A38:AI38"/>
    <mergeCell ref="G40:H40"/>
    <mergeCell ref="K40:L40"/>
    <mergeCell ref="A42:AI42"/>
    <mergeCell ref="A44:AI44"/>
    <mergeCell ref="G46:H46"/>
    <mergeCell ref="K46:L46"/>
    <mergeCell ref="B26:C26"/>
    <mergeCell ref="A28:AI28"/>
    <mergeCell ref="A30:AI30"/>
    <mergeCell ref="A32:AI32"/>
    <mergeCell ref="B34:C34"/>
    <mergeCell ref="E34:F34"/>
    <mergeCell ref="H34:I34"/>
    <mergeCell ref="K34:L34"/>
    <mergeCell ref="A4:AI4"/>
    <mergeCell ref="B5:K5"/>
    <mergeCell ref="A6:AI6"/>
    <mergeCell ref="A20:AI20"/>
    <mergeCell ref="B22:C22"/>
    <mergeCell ref="E22:F22"/>
    <mergeCell ref="H22:I22"/>
    <mergeCell ref="A14:AI14"/>
    <mergeCell ref="A18:AI18"/>
    <mergeCell ref="B122:C122"/>
    <mergeCell ref="AJ122:AK122"/>
    <mergeCell ref="E122:F122"/>
    <mergeCell ref="H122:I122"/>
    <mergeCell ref="K122:L122"/>
    <mergeCell ref="O122:P122"/>
    <mergeCell ref="AJ117:AK117"/>
    <mergeCell ref="A117:AI117"/>
    <mergeCell ref="A101:AI101"/>
    <mergeCell ref="A103:AI103"/>
    <mergeCell ref="B108:C108"/>
    <mergeCell ref="E108:F108"/>
    <mergeCell ref="H108:I108"/>
    <mergeCell ref="K108:L108"/>
    <mergeCell ref="B113:C113"/>
    <mergeCell ref="E113:F113"/>
    <mergeCell ref="H113:I113"/>
    <mergeCell ref="K113:L113"/>
    <mergeCell ref="D115:E115"/>
    <mergeCell ref="A116:AI116"/>
    <mergeCell ref="A136:AI136"/>
    <mergeCell ref="A138:AI138"/>
    <mergeCell ref="C141:D141"/>
    <mergeCell ref="F141:G141"/>
    <mergeCell ref="K141:L141"/>
    <mergeCell ref="N141:O141"/>
    <mergeCell ref="B142:D142"/>
    <mergeCell ref="B127:C127"/>
    <mergeCell ref="E127:F127"/>
    <mergeCell ref="H127:I127"/>
    <mergeCell ref="K127:L127"/>
    <mergeCell ref="O127:P127"/>
    <mergeCell ref="D134:E134"/>
    <mergeCell ref="B132:C132"/>
    <mergeCell ref="E132:F132"/>
    <mergeCell ref="H132:I132"/>
    <mergeCell ref="K132:L132"/>
    <mergeCell ref="O132:P132"/>
  </mergeCells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20</vt:i4>
      </vt:variant>
    </vt:vector>
  </HeadingPairs>
  <TitlesOfParts>
    <vt:vector size="39" baseType="lpstr">
      <vt:lpstr>PLANILHA GLOBAL</vt:lpstr>
      <vt:lpstr>BDI</vt:lpstr>
      <vt:lpstr>COMPOSIÇÕES</vt:lpstr>
      <vt:lpstr>COT.</vt:lpstr>
      <vt:lpstr>ORÇAM.</vt:lpstr>
      <vt:lpstr>MEM.COLINAS</vt:lpstr>
      <vt:lpstr>MEM.PRINCESAS</vt:lpstr>
      <vt:lpstr>PRINC. ISA</vt:lpstr>
      <vt:lpstr>SON.LIM</vt:lpstr>
      <vt:lpstr>RUA 2</vt:lpstr>
      <vt:lpstr>MEMORIAL 2</vt:lpstr>
      <vt:lpstr>RUA 3</vt:lpstr>
      <vt:lpstr>MEMORIAL 3</vt:lpstr>
      <vt:lpstr>RUA E</vt:lpstr>
      <vt:lpstr>MEMORIAL E</vt:lpstr>
      <vt:lpstr>RES.EMP.</vt:lpstr>
      <vt:lpstr>W</vt:lpstr>
      <vt:lpstr>CRONOGRAMA FÍSICO-FINANCEIRO</vt:lpstr>
      <vt:lpstr>QCI</vt:lpstr>
      <vt:lpstr>BDI!Area_de_impressao</vt:lpstr>
      <vt:lpstr>COMPOSIÇÕES!Area_de_impressao</vt:lpstr>
      <vt:lpstr>COT.!Area_de_impressao</vt:lpstr>
      <vt:lpstr>'CRONOGRAMA FÍSICO-FINANCEIRO'!Area_de_impressao</vt:lpstr>
      <vt:lpstr>MEM.COLINAS!Area_de_impressao</vt:lpstr>
      <vt:lpstr>MEM.PRINCESAS!Area_de_impressao</vt:lpstr>
      <vt:lpstr>'MEMORIAL 2'!Area_de_impressao</vt:lpstr>
      <vt:lpstr>'MEMORIAL 3'!Area_de_impressao</vt:lpstr>
      <vt:lpstr>'MEMORIAL E'!Area_de_impressao</vt:lpstr>
      <vt:lpstr>ORÇAM.!Area_de_impressao</vt:lpstr>
      <vt:lpstr>'PLANILHA GLOBAL'!Area_de_impressao</vt:lpstr>
      <vt:lpstr>'PRINC. ISA'!Area_de_impressao</vt:lpstr>
      <vt:lpstr>QCI!Area_de_impressao</vt:lpstr>
      <vt:lpstr>RES.EMP.!Area_de_impressao</vt:lpstr>
      <vt:lpstr>'RUA 2'!Area_de_impressao</vt:lpstr>
      <vt:lpstr>'RUA 3'!Area_de_impressao</vt:lpstr>
      <vt:lpstr>'RUA E'!Area_de_impressao</vt:lpstr>
      <vt:lpstr>SON.LIM!Area_de_impressao</vt:lpstr>
      <vt:lpstr>W!Area_de_impressao</vt:lpstr>
      <vt:lpstr>ORÇAM.!Titulos_de_impressao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Hércules Dutra</dc:creator>
  <cp:lastModifiedBy>Edielson Araujo</cp:lastModifiedBy>
  <cp:lastPrinted>2021-08-11T13:51:00Z</cp:lastPrinted>
  <dcterms:created xsi:type="dcterms:W3CDTF">2013-03-22T16:06:15Z</dcterms:created>
  <dcterms:modified xsi:type="dcterms:W3CDTF">2021-08-11T16:56:01Z</dcterms:modified>
</cp:coreProperties>
</file>