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mbeddings/oleObject1.bin" ContentType="application/vnd.openxmlformats-officedocument.oleObject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enged\OneDrive\Área de Trabalho\EDME\PITIMBU\ZÉ LONTAR\ORÇA_RUAS_PITIMBU_MARÇO_2022\EXCEL\"/>
    </mc:Choice>
  </mc:AlternateContent>
  <xr:revisionPtr revIDLastSave="0" documentId="13_ncr:1_{55F195E8-280A-43DD-82B1-23A178E999BF}" xr6:coauthVersionLast="47" xr6:coauthVersionMax="47" xr10:uidLastSave="{00000000-0000-0000-0000-000000000000}"/>
  <bookViews>
    <workbookView xWindow="-120" yWindow="-120" windowWidth="20730" windowHeight="11040" tabRatio="871" firstSheet="11" activeTab="15" xr2:uid="{00000000-000D-0000-FFFF-FFFF00000000}"/>
  </bookViews>
  <sheets>
    <sheet name="PLANILHA GLOBAL" sheetId="2" state="hidden" r:id="rId1"/>
    <sheet name="ENCARGOS SOCIAIS" sheetId="55" r:id="rId2"/>
    <sheet name="BDI" sheetId="48" r:id="rId3"/>
    <sheet name="COMP" sheetId="23" r:id="rId4"/>
    <sheet name="RUA ALTO DO CEÚ" sheetId="42" r:id="rId5"/>
    <sheet name="RUA 2" sheetId="12" state="hidden" r:id="rId6"/>
    <sheet name="MEMORIAL 2" sheetId="13" state="hidden" r:id="rId7"/>
    <sheet name="RUA 3" sheetId="18" state="hidden" r:id="rId8"/>
    <sheet name="MEMORIAL 3" sheetId="19" state="hidden" r:id="rId9"/>
    <sheet name="RUA E" sheetId="31" state="hidden" r:id="rId10"/>
    <sheet name="MEMORIAL E" sheetId="32" state="hidden" r:id="rId11"/>
    <sheet name="RUA BELO HORIZONTE " sheetId="58" r:id="rId12"/>
    <sheet name="TRAVESSA DOS TRASSADOS " sheetId="59" r:id="rId13"/>
    <sheet name="OTAVIANO COSTA " sheetId="60" r:id="rId14"/>
    <sheet name="GRACELINA JOSEFA FERREIRA" sheetId="61" r:id="rId15"/>
    <sheet name="DOS TRASSADOS" sheetId="57" r:id="rId16"/>
    <sheet name="CRONOGRAMA FÍSICO-FINANCEIRO" sheetId="3" state="hidden" r:id="rId17"/>
    <sheet name="QCI" sheetId="8" state="hidden" r:id="rId18"/>
  </sheets>
  <definedNames>
    <definedName name="_xlnm.Print_Area" localSheetId="2">BDI!$A$1:$T$44</definedName>
    <definedName name="_xlnm.Print_Area" localSheetId="3">COMP!$A$1:$L$75</definedName>
    <definedName name="_xlnm.Print_Area" localSheetId="16">'CRONOGRAMA FÍSICO-FINANCEIRO'!$B$4:$Q$47</definedName>
    <definedName name="_xlnm.Print_Area" localSheetId="15">'DOS TRASSADOS'!$A$1:$AI$61</definedName>
    <definedName name="_xlnm.Print_Area" localSheetId="1">'ENCARGOS SOCIAIS'!$A$1:$K$65</definedName>
    <definedName name="_xlnm.Print_Area" localSheetId="14">'GRACELINA JOSEFA FERREIRA'!$A$1:$AI$61</definedName>
    <definedName name="_xlnm.Print_Area" localSheetId="6">'MEMORIAL 2'!$A$1:$AI$157</definedName>
    <definedName name="_xlnm.Print_Area" localSheetId="8">'MEMORIAL 3'!$A$1:$AI$157</definedName>
    <definedName name="_xlnm.Print_Area" localSheetId="10">'MEMORIAL E'!$A$1:$AI$158</definedName>
    <definedName name="_xlnm.Print_Area" localSheetId="13">'OTAVIANO COSTA '!$A$1:$AI$61</definedName>
    <definedName name="_xlnm.Print_Area" localSheetId="0">'PLANILHA GLOBAL'!$B$3:$I$57</definedName>
    <definedName name="_xlnm.Print_Area" localSheetId="17">QCI!$A$1:$AG$57</definedName>
    <definedName name="_xlnm.Print_Area" localSheetId="5">'RUA 2'!$B$1:$I$44</definedName>
    <definedName name="_xlnm.Print_Area" localSheetId="7">'RUA 3'!$B$1:$I$44</definedName>
    <definedName name="_xlnm.Print_Area" localSheetId="4">'RUA ALTO DO CEÚ'!$A$1:$AI$200</definedName>
    <definedName name="_xlnm.Print_Area" localSheetId="11">'RUA BELO HORIZONTE '!$A$1:$AI$92</definedName>
    <definedName name="_xlnm.Print_Area" localSheetId="9">'RUA E'!$B$1:$I$53</definedName>
    <definedName name="_xlnm.Print_Area" localSheetId="12">'TRAVESSA DOS TRASSADOS '!$A$1:$AI$61</definedName>
  </definedNames>
  <calcPr calcId="181029" fullPrecision="0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81" i="58" l="1"/>
  <c r="G47" i="58"/>
  <c r="A54" i="42"/>
  <c r="B81" i="61"/>
  <c r="AL73" i="61"/>
  <c r="B73" i="61"/>
  <c r="G72" i="61"/>
  <c r="B72" i="61"/>
  <c r="AL69" i="61"/>
  <c r="B69" i="61"/>
  <c r="C75" i="61" s="1"/>
  <c r="G68" i="61"/>
  <c r="B68" i="61"/>
  <c r="B59" i="61"/>
  <c r="AJ59" i="61" s="1"/>
  <c r="G50" i="61"/>
  <c r="D46" i="61"/>
  <c r="K44" i="61"/>
  <c r="AJ39" i="61"/>
  <c r="G37" i="61"/>
  <c r="F32" i="61"/>
  <c r="K30" i="61"/>
  <c r="D32" i="61" s="1"/>
  <c r="F27" i="61"/>
  <c r="K25" i="61"/>
  <c r="D27" i="61" s="1"/>
  <c r="AJ26" i="61" s="1"/>
  <c r="H20" i="61"/>
  <c r="B81" i="60"/>
  <c r="AL73" i="60"/>
  <c r="G72" i="60" s="1"/>
  <c r="B73" i="60" s="1"/>
  <c r="B72" i="60"/>
  <c r="AL69" i="60"/>
  <c r="G68" i="60" s="1"/>
  <c r="B69" i="60" s="1"/>
  <c r="C75" i="60" s="1"/>
  <c r="B68" i="60"/>
  <c r="B59" i="60"/>
  <c r="AJ59" i="60" s="1"/>
  <c r="K44" i="60"/>
  <c r="D46" i="60" s="1"/>
  <c r="AJ39" i="60"/>
  <c r="G37" i="60"/>
  <c r="F32" i="60"/>
  <c r="K30" i="60"/>
  <c r="D32" i="60" s="1"/>
  <c r="F27" i="60"/>
  <c r="K25" i="60"/>
  <c r="D27" i="60" s="1"/>
  <c r="AJ26" i="60" s="1"/>
  <c r="H20" i="60"/>
  <c r="B81" i="59"/>
  <c r="AL73" i="59"/>
  <c r="G72" i="59" s="1"/>
  <c r="B73" i="59" s="1"/>
  <c r="B72" i="59"/>
  <c r="AL69" i="59"/>
  <c r="G68" i="59" s="1"/>
  <c r="B69" i="59" s="1"/>
  <c r="C75" i="59" s="1"/>
  <c r="B68" i="59"/>
  <c r="B59" i="59"/>
  <c r="AJ59" i="59" s="1"/>
  <c r="G50" i="59"/>
  <c r="K44" i="59"/>
  <c r="D46" i="59" s="1"/>
  <c r="AJ39" i="59"/>
  <c r="G37" i="59"/>
  <c r="F32" i="59"/>
  <c r="K30" i="59"/>
  <c r="D32" i="59" s="1"/>
  <c r="F27" i="59"/>
  <c r="K25" i="59"/>
  <c r="D27" i="59" s="1"/>
  <c r="AJ26" i="59" s="1"/>
  <c r="H20" i="59"/>
  <c r="G50" i="57"/>
  <c r="F32" i="57"/>
  <c r="K30" i="57"/>
  <c r="D32" i="57" s="1"/>
  <c r="F27" i="57"/>
  <c r="H20" i="57"/>
  <c r="B114" i="58"/>
  <c r="AL106" i="58"/>
  <c r="G105" i="58" s="1"/>
  <c r="B105" i="58"/>
  <c r="AL102" i="58"/>
  <c r="G101" i="58" s="1"/>
  <c r="B101" i="58"/>
  <c r="B92" i="58"/>
  <c r="AJ92" i="58" s="1"/>
  <c r="AJ81" i="58"/>
  <c r="AJ70" i="58"/>
  <c r="AJ67" i="58"/>
  <c r="AJ63" i="58"/>
  <c r="K56" i="58"/>
  <c r="E58" i="58" s="1"/>
  <c r="AJ53" i="58" s="1"/>
  <c r="K42" i="58"/>
  <c r="D43" i="58" s="1"/>
  <c r="AJ37" i="58"/>
  <c r="G35" i="58"/>
  <c r="K24" i="58"/>
  <c r="D25" i="58" s="1"/>
  <c r="N38" i="42"/>
  <c r="G164" i="42"/>
  <c r="J157" i="42"/>
  <c r="J158" i="42" s="1"/>
  <c r="B159" i="42"/>
  <c r="H150" i="42"/>
  <c r="B102" i="58" l="1"/>
  <c r="B106" i="58"/>
  <c r="C76" i="58"/>
  <c r="E142" i="42"/>
  <c r="D144" i="42" s="1"/>
  <c r="D146" i="42" s="1"/>
  <c r="C135" i="42"/>
  <c r="K127" i="42" s="1"/>
  <c r="B129" i="42"/>
  <c r="J120" i="42"/>
  <c r="J114" i="42"/>
  <c r="J107" i="42"/>
  <c r="G101" i="42"/>
  <c r="G96" i="42"/>
  <c r="R76" i="58" l="1"/>
  <c r="AJ76" i="58" s="1"/>
  <c r="C108" i="58"/>
  <c r="O101" i="42"/>
  <c r="K45" i="42"/>
  <c r="K44" i="42"/>
  <c r="K37" i="42"/>
  <c r="K36" i="42"/>
  <c r="K46" i="42" l="1"/>
  <c r="E46" i="42" s="1"/>
  <c r="D48" i="42" s="1"/>
  <c r="K38" i="42"/>
  <c r="E38" i="42" s="1"/>
  <c r="D40" i="42" s="1"/>
  <c r="I64" i="23" l="1"/>
  <c r="G66" i="23" s="1"/>
  <c r="I66" i="23" s="1"/>
  <c r="H61" i="23"/>
  <c r="J60" i="23"/>
  <c r="J59" i="23"/>
  <c r="H58" i="23"/>
  <c r="H57" i="23"/>
  <c r="H56" i="23"/>
  <c r="H55" i="23"/>
  <c r="J64" i="23" l="1"/>
  <c r="G65" i="23" s="1"/>
  <c r="J65" i="23" s="1"/>
  <c r="J68" i="23" s="1"/>
  <c r="H64" i="23"/>
  <c r="I68" i="23"/>
  <c r="K64" i="23" l="1"/>
  <c r="G67" i="23"/>
  <c r="H67" i="23" s="1"/>
  <c r="H68" i="23" s="1"/>
  <c r="K68" i="23" s="1"/>
  <c r="G69" i="23" s="1"/>
  <c r="K69" i="23" s="1"/>
  <c r="K70" i="23" s="1"/>
  <c r="G71" i="23" s="1"/>
  <c r="K71" i="23" s="1"/>
  <c r="K72" i="23" s="1"/>
  <c r="B81" i="57" l="1"/>
  <c r="AL73" i="57"/>
  <c r="G72" i="57" s="1"/>
  <c r="B72" i="57"/>
  <c r="AL69" i="57"/>
  <c r="G68" i="57" s="1"/>
  <c r="B69" i="57" s="1"/>
  <c r="B68" i="57"/>
  <c r="B59" i="57"/>
  <c r="AJ59" i="57" s="1"/>
  <c r="K44" i="57"/>
  <c r="D46" i="57" s="1"/>
  <c r="AJ39" i="57"/>
  <c r="G37" i="57"/>
  <c r="K25" i="57"/>
  <c r="D27" i="57" s="1"/>
  <c r="AJ26" i="57" s="1"/>
  <c r="B73" i="57" l="1"/>
  <c r="C75" i="57" s="1"/>
  <c r="J89" i="42" l="1"/>
  <c r="F58" i="55" l="1"/>
  <c r="E58" i="55"/>
  <c r="F54" i="55"/>
  <c r="E54" i="55"/>
  <c r="F47" i="55"/>
  <c r="E47" i="55"/>
  <c r="F35" i="55"/>
  <c r="E35" i="55"/>
  <c r="E59" i="55" l="1"/>
  <c r="F59" i="55"/>
  <c r="AJ73" i="42" l="1"/>
  <c r="AJ96" i="42"/>
  <c r="AJ116" i="42"/>
  <c r="AM21" i="42"/>
  <c r="AL187" i="42"/>
  <c r="AL191" i="42"/>
  <c r="K79" i="42" l="1"/>
  <c r="G79" i="42"/>
  <c r="G71" i="42"/>
  <c r="K63" i="42"/>
  <c r="K30" i="42"/>
  <c r="B27" i="48" l="1"/>
  <c r="I26" i="23" l="1"/>
  <c r="H26" i="23"/>
  <c r="J24" i="23"/>
  <c r="J26" i="23" s="1"/>
  <c r="G27" i="23" s="1"/>
  <c r="J27" i="23" s="1"/>
  <c r="J30" i="23" s="1"/>
  <c r="K26" i="23" l="1"/>
  <c r="G28" i="23"/>
  <c r="I28" i="23" s="1"/>
  <c r="I30" i="23" s="1"/>
  <c r="G29" i="23"/>
  <c r="H29" i="23" s="1"/>
  <c r="H30" i="23" s="1"/>
  <c r="K30" i="23" l="1"/>
  <c r="G31" i="23" s="1"/>
  <c r="K31" i="23" s="1"/>
  <c r="K32" i="23" s="1"/>
  <c r="G33" i="23" s="1"/>
  <c r="K33" i="23" s="1"/>
  <c r="K34" i="23" s="1"/>
  <c r="K78" i="42" l="1"/>
  <c r="D82" i="42" s="1"/>
  <c r="AJ80" i="42" s="1"/>
  <c r="K62" i="42"/>
  <c r="K29" i="42"/>
  <c r="D32" i="42" s="1"/>
  <c r="AJ30" i="42" s="1"/>
  <c r="D66" i="42" l="1"/>
  <c r="AJ62" i="42" s="1"/>
  <c r="AJ143" i="42" l="1"/>
  <c r="AJ167" i="42"/>
  <c r="AJ161" i="42" l="1"/>
  <c r="AJ139" i="42" l="1"/>
  <c r="G190" i="42" l="1"/>
  <c r="B190" i="42"/>
  <c r="G186" i="42"/>
  <c r="B186" i="42"/>
  <c r="B177" i="42"/>
  <c r="AJ177" i="42" s="1"/>
  <c r="AJ121" i="42"/>
  <c r="B191" i="42" l="1"/>
  <c r="B187" i="42"/>
  <c r="B199" i="42"/>
  <c r="C193" i="42" l="1"/>
  <c r="O26" i="23" l="1"/>
  <c r="A8" i="8" l="1"/>
  <c r="S23" i="8" l="1"/>
  <c r="C25" i="8"/>
  <c r="AL151" i="32" l="1"/>
  <c r="G150" i="32" s="1"/>
  <c r="B150" i="32"/>
  <c r="B134" i="32"/>
  <c r="AB126" i="32"/>
  <c r="W126" i="32"/>
  <c r="O117" i="32"/>
  <c r="P108" i="32"/>
  <c r="L108" i="32"/>
  <c r="P101" i="32"/>
  <c r="L101" i="32"/>
  <c r="B92" i="32"/>
  <c r="B85" i="32"/>
  <c r="B78" i="32"/>
  <c r="B71" i="32"/>
  <c r="B64" i="32"/>
  <c r="M57" i="32"/>
  <c r="B42" i="32"/>
  <c r="G49" i="32" s="1"/>
  <c r="H57" i="32" s="1"/>
  <c r="B35" i="32"/>
  <c r="B49" i="32" s="1"/>
  <c r="AK29" i="32"/>
  <c r="B27" i="32"/>
  <c r="B158" i="32" s="1"/>
  <c r="G49" i="31" s="1"/>
  <c r="O26" i="32"/>
  <c r="K26" i="32"/>
  <c r="S126" i="32" s="1"/>
  <c r="G26" i="32"/>
  <c r="G108" i="32" s="1"/>
  <c r="B26" i="32"/>
  <c r="B117" i="32" s="1"/>
  <c r="B19" i="32"/>
  <c r="G24" i="31" s="1"/>
  <c r="F12" i="32"/>
  <c r="B12" i="32"/>
  <c r="K49" i="31"/>
  <c r="K48" i="31"/>
  <c r="K47" i="31"/>
  <c r="G46" i="31"/>
  <c r="K45" i="31"/>
  <c r="K42" i="31"/>
  <c r="K38" i="31"/>
  <c r="K37" i="31"/>
  <c r="K36" i="31"/>
  <c r="K35" i="31"/>
  <c r="K34" i="31"/>
  <c r="K33" i="31"/>
  <c r="K32" i="31"/>
  <c r="K31" i="31"/>
  <c r="K30" i="31"/>
  <c r="K29" i="31"/>
  <c r="K25" i="31"/>
  <c r="K24" i="31"/>
  <c r="K23" i="31"/>
  <c r="I17" i="31"/>
  <c r="D17" i="31"/>
  <c r="C15" i="31"/>
  <c r="G25" i="31" l="1"/>
  <c r="J12" i="32"/>
  <c r="G23" i="31" s="1"/>
  <c r="G29" i="31"/>
  <c r="H49" i="31"/>
  <c r="I49" i="31" s="1"/>
  <c r="B151" i="32"/>
  <c r="G48" i="31" s="1"/>
  <c r="G30" i="31"/>
  <c r="B108" i="32"/>
  <c r="B109" i="32" s="1"/>
  <c r="G43" i="31" s="1"/>
  <c r="H23" i="31"/>
  <c r="I23" i="31" s="1"/>
  <c r="H25" i="31"/>
  <c r="I25" i="31" s="1"/>
  <c r="H36" i="31"/>
  <c r="H35" i="31"/>
  <c r="H24" i="31"/>
  <c r="I24" i="31" s="1"/>
  <c r="H34" i="31"/>
  <c r="H38" i="31"/>
  <c r="H37" i="31"/>
  <c r="B126" i="32"/>
  <c r="B50" i="32"/>
  <c r="G31" i="31" s="1"/>
  <c r="C57" i="32"/>
  <c r="B58" i="32" s="1"/>
  <c r="G32" i="31" s="1"/>
  <c r="O126" i="32"/>
  <c r="S117" i="32"/>
  <c r="F141" i="32" s="1"/>
  <c r="G101" i="32"/>
  <c r="K117" i="32"/>
  <c r="H29" i="31"/>
  <c r="I29" i="31" s="1"/>
  <c r="H30" i="31"/>
  <c r="I30" i="31" s="1"/>
  <c r="H31" i="31"/>
  <c r="H32" i="31"/>
  <c r="H42" i="31"/>
  <c r="H45" i="31"/>
  <c r="H47" i="31"/>
  <c r="H48" i="31"/>
  <c r="B101" i="32"/>
  <c r="G126" i="32"/>
  <c r="I48" i="31" l="1"/>
  <c r="I22" i="31"/>
  <c r="I32" i="31"/>
  <c r="B118" i="32"/>
  <c r="B102" i="32"/>
  <c r="G42" i="31" s="1"/>
  <c r="I42" i="31" s="1"/>
  <c r="I31" i="31"/>
  <c r="I28" i="31" s="1"/>
  <c r="B127" i="32"/>
  <c r="G45" i="31" s="1"/>
  <c r="I45" i="31" s="1"/>
  <c r="C24" i="8"/>
  <c r="C23" i="8"/>
  <c r="C22" i="8"/>
  <c r="C141" i="32" l="1"/>
  <c r="B142" i="32" s="1"/>
  <c r="G47" i="31" s="1"/>
  <c r="I47" i="31" s="1"/>
  <c r="G44" i="31"/>
  <c r="K44" i="31" l="1"/>
  <c r="H44" i="31" s="1"/>
  <c r="I44" i="31" s="1"/>
  <c r="K43" i="31" l="1"/>
  <c r="H43" i="31" s="1"/>
  <c r="I43" i="31" s="1"/>
  <c r="Q24" i="23" l="1"/>
  <c r="AC33" i="8" l="1"/>
  <c r="AC32" i="8"/>
  <c r="AC31" i="8"/>
  <c r="AC30" i="8"/>
  <c r="AC29" i="8"/>
  <c r="K46" i="31" l="1"/>
  <c r="H46" i="31" s="1"/>
  <c r="I46" i="31" s="1"/>
  <c r="I41" i="31" s="1"/>
  <c r="I52" i="31" s="1"/>
  <c r="A12" i="8" l="1"/>
  <c r="N25" i="8" l="1"/>
  <c r="AC25" i="8" s="1"/>
  <c r="H46" i="2"/>
  <c r="N24" i="8" l="1"/>
  <c r="AC24" i="8" s="1"/>
  <c r="AC27" i="8"/>
  <c r="N23" i="8" l="1"/>
  <c r="AC23" i="8" s="1"/>
  <c r="M57" i="19"/>
  <c r="M57" i="13"/>
  <c r="K26" i="18" l="1"/>
  <c r="K27" i="18"/>
  <c r="K28" i="18"/>
  <c r="K29" i="18"/>
  <c r="K30" i="18"/>
  <c r="K27" i="12"/>
  <c r="K28" i="12"/>
  <c r="K29" i="12"/>
  <c r="K30" i="12"/>
  <c r="K26" i="12"/>
  <c r="C7" i="12" l="1"/>
  <c r="B98" i="19" l="1"/>
  <c r="G30" i="18" s="1"/>
  <c r="B91" i="19"/>
  <c r="G29" i="18" s="1"/>
  <c r="B84" i="19"/>
  <c r="G28" i="18" s="1"/>
  <c r="B77" i="19"/>
  <c r="G27" i="18" s="1"/>
  <c r="B70" i="19"/>
  <c r="G26" i="18" s="1"/>
  <c r="B98" i="13"/>
  <c r="G30" i="12" s="1"/>
  <c r="B91" i="13"/>
  <c r="G29" i="12" s="1"/>
  <c r="B84" i="13"/>
  <c r="G28" i="12" s="1"/>
  <c r="B77" i="13"/>
  <c r="G27" i="12" s="1"/>
  <c r="B70" i="13"/>
  <c r="G26" i="12" s="1"/>
  <c r="H30" i="18"/>
  <c r="H29" i="18"/>
  <c r="H28" i="18"/>
  <c r="H27" i="18"/>
  <c r="H26" i="18"/>
  <c r="H30" i="12"/>
  <c r="H29" i="12"/>
  <c r="H28" i="12"/>
  <c r="H27" i="12"/>
  <c r="H26" i="12"/>
  <c r="H38" i="2"/>
  <c r="H39" i="2"/>
  <c r="H40" i="2"/>
  <c r="H41" i="2"/>
  <c r="H42" i="2"/>
  <c r="G37" i="31" l="1"/>
  <c r="I37" i="31" s="1"/>
  <c r="G34" i="31"/>
  <c r="I34" i="31" s="1"/>
  <c r="G38" i="31"/>
  <c r="I38" i="31" s="1"/>
  <c r="G35" i="31"/>
  <c r="I35" i="31" s="1"/>
  <c r="G36" i="31"/>
  <c r="I36" i="31" s="1"/>
  <c r="N41" i="2"/>
  <c r="N38" i="2"/>
  <c r="N39" i="2"/>
  <c r="N42" i="2"/>
  <c r="N40" i="2"/>
  <c r="G38" i="2"/>
  <c r="I38" i="2" s="1"/>
  <c r="I26" i="12"/>
  <c r="S38" i="2" s="1"/>
  <c r="I30" i="12"/>
  <c r="S42" i="2" s="1"/>
  <c r="I29" i="18"/>
  <c r="W41" i="2" s="1"/>
  <c r="I28" i="12"/>
  <c r="S40" i="2" s="1"/>
  <c r="I27" i="18"/>
  <c r="W39" i="2" s="1"/>
  <c r="I29" i="12"/>
  <c r="S41" i="2" s="1"/>
  <c r="I27" i="12"/>
  <c r="S39" i="2" s="1"/>
  <c r="I30" i="18"/>
  <c r="W42" i="2" s="1"/>
  <c r="I28" i="18"/>
  <c r="W40" i="2" s="1"/>
  <c r="I26" i="18"/>
  <c r="W38" i="2" s="1"/>
  <c r="G42" i="2" l="1"/>
  <c r="I42" i="2" s="1"/>
  <c r="AB42" i="2" s="1"/>
  <c r="G40" i="2"/>
  <c r="I40" i="2" s="1"/>
  <c r="AB40" i="2" s="1"/>
  <c r="G41" i="2"/>
  <c r="I41" i="2" s="1"/>
  <c r="AB41" i="2" s="1"/>
  <c r="G39" i="2"/>
  <c r="I39" i="2" s="1"/>
  <c r="AB39" i="2" s="1"/>
  <c r="AB38" i="2"/>
  <c r="K37" i="18" l="1"/>
  <c r="K37" i="12" l="1"/>
  <c r="H50" i="2"/>
  <c r="AB30" i="2" l="1"/>
  <c r="AB31" i="2"/>
  <c r="C7" i="18"/>
  <c r="AL150" i="19" l="1"/>
  <c r="G149" i="19" s="1"/>
  <c r="B149" i="19"/>
  <c r="B133" i="19"/>
  <c r="G37" i="18" s="1"/>
  <c r="AB125" i="19"/>
  <c r="O116" i="19"/>
  <c r="P107" i="19"/>
  <c r="L107" i="19"/>
  <c r="B42" i="19"/>
  <c r="B35" i="19"/>
  <c r="G21" i="18" s="1"/>
  <c r="B27" i="19"/>
  <c r="B157" i="19" s="1"/>
  <c r="G40" i="18" s="1"/>
  <c r="O26" i="19"/>
  <c r="K26" i="19"/>
  <c r="S125" i="19" s="1"/>
  <c r="G26" i="19"/>
  <c r="G107" i="19" s="1"/>
  <c r="B26" i="19"/>
  <c r="B116" i="19" s="1"/>
  <c r="B19" i="19"/>
  <c r="G16" i="18" s="1"/>
  <c r="F12" i="19"/>
  <c r="B12" i="19"/>
  <c r="K40" i="18"/>
  <c r="H40" i="18" s="1"/>
  <c r="K39" i="18"/>
  <c r="H39" i="18" s="1"/>
  <c r="K38" i="18"/>
  <c r="H38" i="18" s="1"/>
  <c r="K36" i="18"/>
  <c r="H36" i="18" s="1"/>
  <c r="K35" i="18"/>
  <c r="H35" i="18" s="1"/>
  <c r="K34" i="18"/>
  <c r="H34" i="18" s="1"/>
  <c r="K25" i="18"/>
  <c r="H25" i="18" s="1"/>
  <c r="K24" i="18"/>
  <c r="H24" i="18" s="1"/>
  <c r="K23" i="18"/>
  <c r="H23" i="18" s="1"/>
  <c r="K22" i="18"/>
  <c r="H22" i="18" s="1"/>
  <c r="K21" i="18"/>
  <c r="H21" i="18" s="1"/>
  <c r="K17" i="18"/>
  <c r="H17" i="18" s="1"/>
  <c r="K16" i="18"/>
  <c r="H16" i="18" s="1"/>
  <c r="K15" i="18"/>
  <c r="H15" i="18" s="1"/>
  <c r="E9" i="18"/>
  <c r="B5" i="18"/>
  <c r="J12" i="19" l="1"/>
  <c r="G15" i="18" s="1"/>
  <c r="G49" i="19"/>
  <c r="H57" i="19" s="1"/>
  <c r="G22" i="18"/>
  <c r="B49" i="19"/>
  <c r="C57" i="19" s="1"/>
  <c r="G125" i="19"/>
  <c r="K116" i="19"/>
  <c r="G17" i="18"/>
  <c r="I16" i="18"/>
  <c r="W28" i="2" s="1"/>
  <c r="I15" i="18"/>
  <c r="O125" i="19"/>
  <c r="S116" i="19"/>
  <c r="B150" i="19"/>
  <c r="G39" i="18" s="1"/>
  <c r="I39" i="18" s="1"/>
  <c r="W52" i="2" s="1"/>
  <c r="B125" i="19"/>
  <c r="B107" i="19"/>
  <c r="B108" i="19" s="1"/>
  <c r="G34" i="18" s="1"/>
  <c r="I40" i="18"/>
  <c r="W53" i="2" s="1"/>
  <c r="B58" i="19" l="1"/>
  <c r="G24" i="18" s="1"/>
  <c r="B50" i="19"/>
  <c r="G23" i="18" s="1"/>
  <c r="W27" i="2"/>
  <c r="B126" i="19"/>
  <c r="B117" i="19"/>
  <c r="B140" i="19" s="1"/>
  <c r="B141" i="19" s="1"/>
  <c r="G38" i="18" s="1"/>
  <c r="I38" i="18" s="1"/>
  <c r="W51" i="2" s="1"/>
  <c r="I17" i="18"/>
  <c r="W29" i="2" s="1"/>
  <c r="G25" i="18"/>
  <c r="I25" i="18" s="1"/>
  <c r="W37" i="2" s="1"/>
  <c r="I34" i="18"/>
  <c r="W47" i="2" s="1"/>
  <c r="G36" i="18" l="1"/>
  <c r="I36" i="18" s="1"/>
  <c r="W49" i="2" s="1"/>
  <c r="G35" i="18"/>
  <c r="I35" i="18" s="1"/>
  <c r="W48" i="2" s="1"/>
  <c r="I14" i="18"/>
  <c r="N24" i="2"/>
  <c r="AB125" i="13"/>
  <c r="W26" i="2" l="1"/>
  <c r="K25" i="12"/>
  <c r="H25" i="12" s="1"/>
  <c r="H37" i="2"/>
  <c r="E9" i="12"/>
  <c r="B27" i="13"/>
  <c r="AL150" i="13" l="1"/>
  <c r="G149" i="13" s="1"/>
  <c r="B149" i="13"/>
  <c r="B133" i="13"/>
  <c r="G37" i="12" s="1"/>
  <c r="O116" i="13"/>
  <c r="P107" i="13"/>
  <c r="L107" i="13"/>
  <c r="B42" i="13"/>
  <c r="B35" i="13"/>
  <c r="G21" i="12" s="1"/>
  <c r="B157" i="13"/>
  <c r="G40" i="12" s="1"/>
  <c r="O26" i="13"/>
  <c r="K26" i="13"/>
  <c r="S125" i="13" s="1"/>
  <c r="G26" i="13"/>
  <c r="K116" i="13" s="1"/>
  <c r="B26" i="13"/>
  <c r="B107" i="13" s="1"/>
  <c r="B19" i="13"/>
  <c r="G16" i="12" s="1"/>
  <c r="F12" i="13"/>
  <c r="B12" i="13"/>
  <c r="K40" i="12"/>
  <c r="H40" i="12" s="1"/>
  <c r="K39" i="12"/>
  <c r="H39" i="12" s="1"/>
  <c r="K38" i="12"/>
  <c r="H38" i="12" s="1"/>
  <c r="H37" i="12"/>
  <c r="K36" i="12"/>
  <c r="H36" i="12" s="1"/>
  <c r="K35" i="12"/>
  <c r="H35" i="12" s="1"/>
  <c r="K34" i="12"/>
  <c r="H34" i="12" s="1"/>
  <c r="K24" i="12"/>
  <c r="H24" i="12" s="1"/>
  <c r="K23" i="12"/>
  <c r="H23" i="12" s="1"/>
  <c r="K22" i="12"/>
  <c r="H22" i="12" s="1"/>
  <c r="K21" i="12"/>
  <c r="H21" i="12" s="1"/>
  <c r="K17" i="12"/>
  <c r="H17" i="12" s="1"/>
  <c r="K16" i="12"/>
  <c r="H16" i="12" s="1"/>
  <c r="K15" i="12"/>
  <c r="H15" i="12" s="1"/>
  <c r="B5" i="12"/>
  <c r="I21" i="18" l="1"/>
  <c r="W33" i="2" s="1"/>
  <c r="G22" i="12"/>
  <c r="I22" i="18"/>
  <c r="W34" i="2" s="1"/>
  <c r="J12" i="13"/>
  <c r="B49" i="13"/>
  <c r="C57" i="13" s="1"/>
  <c r="I16" i="12"/>
  <c r="S28" i="2" s="1"/>
  <c r="G49" i="13"/>
  <c r="H57" i="13" s="1"/>
  <c r="I37" i="12"/>
  <c r="B150" i="13"/>
  <c r="G39" i="12" s="1"/>
  <c r="G125" i="13"/>
  <c r="G107" i="13"/>
  <c r="O125" i="13" s="1"/>
  <c r="G17" i="12"/>
  <c r="B116" i="13"/>
  <c r="I40" i="12"/>
  <c r="S53" i="2" s="1"/>
  <c r="I22" i="12" l="1"/>
  <c r="S34" i="2" s="1"/>
  <c r="I21" i="12"/>
  <c r="S33" i="2" s="1"/>
  <c r="S50" i="2"/>
  <c r="G15" i="12"/>
  <c r="B58" i="13"/>
  <c r="I39" i="12"/>
  <c r="S52" i="2" s="1"/>
  <c r="B50" i="13"/>
  <c r="I17" i="12"/>
  <c r="S29" i="2" s="1"/>
  <c r="B108" i="13"/>
  <c r="G34" i="12" s="1"/>
  <c r="S116" i="13"/>
  <c r="B117" i="13" s="1"/>
  <c r="B125" i="13"/>
  <c r="B126" i="13" s="1"/>
  <c r="G36" i="12" s="1"/>
  <c r="G28" i="2" l="1"/>
  <c r="G34" i="2"/>
  <c r="G50" i="2"/>
  <c r="I50" i="2" s="1"/>
  <c r="G33" i="2"/>
  <c r="G24" i="12"/>
  <c r="I24" i="18"/>
  <c r="W36" i="2" s="1"/>
  <c r="G23" i="12"/>
  <c r="I23" i="18"/>
  <c r="W35" i="2" s="1"/>
  <c r="I15" i="12"/>
  <c r="S27" i="2" s="1"/>
  <c r="G25" i="12"/>
  <c r="G37" i="2" s="1"/>
  <c r="B140" i="13"/>
  <c r="B141" i="13" s="1"/>
  <c r="G38" i="12" s="1"/>
  <c r="G35" i="12"/>
  <c r="G53" i="2"/>
  <c r="N27" i="2" l="1"/>
  <c r="G52" i="2"/>
  <c r="I20" i="18"/>
  <c r="G27" i="2"/>
  <c r="I14" i="12"/>
  <c r="I24" i="12"/>
  <c r="S36" i="2" s="1"/>
  <c r="I34" i="12"/>
  <c r="I23" i="12"/>
  <c r="S35" i="2" s="1"/>
  <c r="I36" i="12"/>
  <c r="I37" i="2"/>
  <c r="I25" i="12"/>
  <c r="I38" i="12"/>
  <c r="S51" i="2" s="1"/>
  <c r="I35" i="12"/>
  <c r="S48" i="2" s="1"/>
  <c r="G47" i="2" l="1"/>
  <c r="G46" i="2"/>
  <c r="I46" i="2" s="1"/>
  <c r="N53" i="2"/>
  <c r="N34" i="2"/>
  <c r="G35" i="2"/>
  <c r="G36" i="2"/>
  <c r="N33" i="2"/>
  <c r="S26" i="2"/>
  <c r="S49" i="2"/>
  <c r="I33" i="12"/>
  <c r="I20" i="12"/>
  <c r="W32" i="2"/>
  <c r="S47" i="2"/>
  <c r="S37" i="2"/>
  <c r="AB37" i="2" s="1"/>
  <c r="N47" i="2" l="1"/>
  <c r="G29" i="2"/>
  <c r="N52" i="2"/>
  <c r="N49" i="2"/>
  <c r="N46" i="2"/>
  <c r="S46" i="2"/>
  <c r="G49" i="2"/>
  <c r="S32" i="2"/>
  <c r="I43" i="12"/>
  <c r="S45" i="2"/>
  <c r="N48" i="2" l="1"/>
  <c r="G48" i="2"/>
  <c r="N29" i="2"/>
  <c r="N36" i="2"/>
  <c r="N35" i="2"/>
  <c r="S56" i="2"/>
  <c r="G51" i="2" l="1"/>
  <c r="N51" i="2"/>
  <c r="N32" i="2"/>
  <c r="H48" i="2"/>
  <c r="H49" i="2"/>
  <c r="I49" i="2" s="1"/>
  <c r="H51" i="2"/>
  <c r="H52" i="2"/>
  <c r="I52" i="2" s="1"/>
  <c r="H53" i="2"/>
  <c r="H47" i="2"/>
  <c r="I47" i="2" s="1"/>
  <c r="H34" i="2"/>
  <c r="H35" i="2"/>
  <c r="H36" i="2"/>
  <c r="H33" i="2"/>
  <c r="I33" i="2" s="1"/>
  <c r="H28" i="2"/>
  <c r="H29" i="2"/>
  <c r="I29" i="2" s="1"/>
  <c r="AB29" i="2" s="1"/>
  <c r="H27" i="2"/>
  <c r="I53" i="2" l="1"/>
  <c r="AB53" i="2" s="1"/>
  <c r="AB49" i="2"/>
  <c r="AB52" i="2"/>
  <c r="I48" i="2"/>
  <c r="AB48" i="2" s="1"/>
  <c r="I51" i="2"/>
  <c r="AB51" i="2" s="1"/>
  <c r="AB47" i="2"/>
  <c r="I45" i="2" l="1"/>
  <c r="I35" i="2"/>
  <c r="AB35" i="2" s="1"/>
  <c r="I34" i="2"/>
  <c r="I27" i="2"/>
  <c r="AB27" i="2" s="1"/>
  <c r="AB33" i="2"/>
  <c r="I36" i="2"/>
  <c r="AB34" i="2" l="1"/>
  <c r="I32" i="2"/>
  <c r="AB36" i="2"/>
  <c r="AB32" i="2" l="1"/>
  <c r="B17" i="3" l="1"/>
  <c r="C18" i="3"/>
  <c r="Q20" i="3"/>
  <c r="X45" i="8" l="1"/>
  <c r="AC44" i="8"/>
  <c r="AC43" i="8"/>
  <c r="AC42" i="8"/>
  <c r="AC41" i="8"/>
  <c r="AC40" i="8"/>
  <c r="AC39" i="8"/>
  <c r="AC38" i="8"/>
  <c r="AC37" i="8"/>
  <c r="AC36" i="8"/>
  <c r="AC35" i="8"/>
  <c r="AC34" i="8"/>
  <c r="AC20" i="8"/>
  <c r="J34" i="3" l="1"/>
  <c r="P34" i="3" l="1"/>
  <c r="P33" i="3" s="1"/>
  <c r="I28" i="2" l="1"/>
  <c r="I26" i="2" l="1"/>
  <c r="N28" i="2"/>
  <c r="AB28" i="2" s="1"/>
  <c r="J29" i="3" l="1"/>
  <c r="P29" i="3" l="1"/>
  <c r="P28" i="3" s="1"/>
  <c r="H37" i="18" l="1"/>
  <c r="I37" i="18" s="1"/>
  <c r="N50" i="2" l="1"/>
  <c r="W50" i="2"/>
  <c r="I33" i="18"/>
  <c r="N26" i="2" l="1"/>
  <c r="AB26" i="2" s="1"/>
  <c r="W46" i="2"/>
  <c r="AB46" i="2" s="1"/>
  <c r="W45" i="2"/>
  <c r="I43" i="18"/>
  <c r="N22" i="8" l="1"/>
  <c r="AC22" i="8" s="1"/>
  <c r="AB50" i="2"/>
  <c r="W56" i="2"/>
  <c r="L39" i="3"/>
  <c r="J39" i="3"/>
  <c r="I56" i="2"/>
  <c r="N39" i="3"/>
  <c r="M39" i="3"/>
  <c r="K39" i="3"/>
  <c r="P39" i="3"/>
  <c r="P38" i="3" s="1"/>
  <c r="P44" i="3" s="1"/>
  <c r="N45" i="8" l="1"/>
  <c r="AC28" i="8"/>
  <c r="I66" i="2"/>
  <c r="K41" i="3"/>
  <c r="N41" i="3"/>
  <c r="J41" i="3"/>
  <c r="J36" i="3"/>
  <c r="J31" i="3"/>
  <c r="M41" i="3"/>
  <c r="L41" i="3"/>
  <c r="J44" i="3"/>
  <c r="J45" i="3" s="1"/>
  <c r="K44" i="3"/>
  <c r="M44" i="3"/>
  <c r="L44" i="3"/>
  <c r="N36" i="3"/>
  <c r="K31" i="3"/>
  <c r="M31" i="3"/>
  <c r="N31" i="3"/>
  <c r="M36" i="3"/>
  <c r="L36" i="3"/>
  <c r="L31" i="3"/>
  <c r="K36" i="3"/>
  <c r="N44" i="3"/>
  <c r="I63" i="2"/>
  <c r="K45" i="3" l="1"/>
  <c r="L45" i="3" s="1"/>
  <c r="M45" i="3" s="1"/>
  <c r="N45" i="3" s="1"/>
  <c r="P41" i="3"/>
  <c r="P36" i="3"/>
  <c r="P31" i="3"/>
  <c r="J46" i="3"/>
  <c r="K46" i="3" s="1"/>
  <c r="L46" i="3" s="1"/>
  <c r="M46" i="3" s="1"/>
  <c r="N46" i="3" s="1"/>
  <c r="AC21" i="8" l="1"/>
  <c r="S45" i="8"/>
  <c r="AC45" i="8" l="1"/>
  <c r="N45" i="2" l="1"/>
  <c r="AB45" i="2" s="1"/>
  <c r="N56" i="2" l="1"/>
  <c r="AB56" i="2" l="1"/>
  <c r="S59" i="2"/>
</calcChain>
</file>

<file path=xl/sharedStrings.xml><?xml version="1.0" encoding="utf-8"?>
<sst xmlns="http://schemas.openxmlformats.org/spreadsheetml/2006/main" count="2175" uniqueCount="575">
  <si>
    <t>m²</t>
  </si>
  <si>
    <t>m</t>
  </si>
  <si>
    <t>und</t>
  </si>
  <si>
    <t>m³</t>
  </si>
  <si>
    <t>3.4</t>
  </si>
  <si>
    <t>3.5</t>
  </si>
  <si>
    <r>
      <t xml:space="preserve">PROGRAMA: </t>
    </r>
    <r>
      <rPr>
        <b/>
        <sz val="11"/>
        <rFont val="Calibri"/>
        <family val="2"/>
        <scheme val="minor"/>
      </rPr>
      <t>Planejamento Urbano / Apoio a Política Nacional de Desenvolvimento Urbano</t>
    </r>
  </si>
  <si>
    <r>
      <t xml:space="preserve">CONVENETE: </t>
    </r>
    <r>
      <rPr>
        <b/>
        <sz val="11"/>
        <rFont val="Calibri"/>
        <family val="2"/>
        <scheme val="minor"/>
      </rPr>
      <t>Ministério das Cidades</t>
    </r>
  </si>
  <si>
    <t>OBRA:</t>
  </si>
  <si>
    <t>LOCAL:</t>
  </si>
  <si>
    <t>REFERÊNCIA PREF. DE PREÇOS:</t>
  </si>
  <si>
    <t>B.D.I.:</t>
  </si>
  <si>
    <t>FONTE</t>
  </si>
  <si>
    <t>CÓDIGO</t>
  </si>
  <si>
    <t>ITEM</t>
  </si>
  <si>
    <t>DESCRIÇÃO DOS SERVIÇOS</t>
  </si>
  <si>
    <t>UNIDADE</t>
  </si>
  <si>
    <t>QUANT.</t>
  </si>
  <si>
    <t>VALORES (R$)</t>
  </si>
  <si>
    <t>UNIT.</t>
  </si>
  <si>
    <t>TOTAL</t>
  </si>
  <si>
    <t>1.0</t>
  </si>
  <si>
    <t>SERVIÇOS PRELIMINARES</t>
  </si>
  <si>
    <t>SINAPI</t>
  </si>
  <si>
    <t>74209/001</t>
  </si>
  <si>
    <t>1.1</t>
  </si>
  <si>
    <t>Placa de Obra em chapa de aço galvanizado</t>
  </si>
  <si>
    <t>1.2</t>
  </si>
  <si>
    <t>73916/002</t>
  </si>
  <si>
    <t>1.3</t>
  </si>
  <si>
    <t>Placa esmaltada para identificação de rua, dimensões 45 x 25cm</t>
  </si>
  <si>
    <t>Serviços topográficos para pavimentação, inclusive nota de serviço</t>
  </si>
  <si>
    <t>2.0</t>
  </si>
  <si>
    <t>MOVIMENTO DE TERRA</t>
  </si>
  <si>
    <t>74205/001</t>
  </si>
  <si>
    <t>2.1</t>
  </si>
  <si>
    <t>Escavação mecânica de material 1ª categoria, proveniente de corte de subleito</t>
  </si>
  <si>
    <t>2.2</t>
  </si>
  <si>
    <t>2.3</t>
  </si>
  <si>
    <t>Carga manobra e descarga de areia, brita, pedra de mão e solos com caminhão basculante 6m³ (descarga livre)</t>
  </si>
  <si>
    <t>2.4</t>
  </si>
  <si>
    <t>Transporte local com caminhão basculante 6m³, rodovia com revestimento primário</t>
  </si>
  <si>
    <t>m³xKm</t>
  </si>
  <si>
    <t>3.0</t>
  </si>
  <si>
    <t>PAVIMENTAÇÃO</t>
  </si>
  <si>
    <t>3.1</t>
  </si>
  <si>
    <t>Pavimento em paralelepípedo sobre colchão de areia rejuntado com argamassa de cimento e areia no traço 1:3</t>
  </si>
  <si>
    <t>3.2</t>
  </si>
  <si>
    <t>3.3</t>
  </si>
  <si>
    <t>Caiação em meio fio</t>
  </si>
  <si>
    <t>3.6</t>
  </si>
  <si>
    <t>Limpeza final da obra</t>
  </si>
  <si>
    <t>TOTAL DA OBRA</t>
  </si>
  <si>
    <t>73892/002</t>
  </si>
  <si>
    <t>Execução de calçada em concreto não estrutural (1:3:5) Fck = 12Mpa, preparo mecânico, espessura de 7cm</t>
  </si>
  <si>
    <t xml:space="preserve"> </t>
  </si>
  <si>
    <t>PLANILHA ORÇAMENTÁRIA GLOBAL</t>
  </si>
  <si>
    <t>CRONOGRAMA FÍSICO-FINANCEIRO</t>
  </si>
  <si>
    <t>ETAPAS
(DESCRIÇÃO DOS SERVIÇOS)</t>
  </si>
  <si>
    <t>Financeiro</t>
  </si>
  <si>
    <t>Físico (%)</t>
  </si>
  <si>
    <t>TOTAL DO PERÍODO</t>
  </si>
  <si>
    <t>TOTAL ACUMULADO</t>
  </si>
  <si>
    <t>PERCENTUAL ACUMULADO NO PERÍODO</t>
  </si>
  <si>
    <t>PREÍODO (MÊS)</t>
  </si>
  <si>
    <t xml:space="preserve">Quadro de Composição do Investimento - QCI - OGU - </t>
  </si>
  <si>
    <t>Setor Público</t>
  </si>
  <si>
    <t>Empreendimento</t>
  </si>
  <si>
    <t>Agente executor</t>
  </si>
  <si>
    <t>Programa</t>
  </si>
  <si>
    <t>Modalidade</t>
  </si>
  <si>
    <t>Item</t>
  </si>
  <si>
    <t>Discriminação</t>
  </si>
  <si>
    <t>Investimento total (R$)</t>
  </si>
  <si>
    <t>Recursos União</t>
  </si>
  <si>
    <t>Contrapartida</t>
  </si>
  <si>
    <t>Outras fontes</t>
  </si>
  <si>
    <t>Total</t>
  </si>
  <si>
    <t xml:space="preserve">Custo médio por família </t>
  </si>
  <si>
    <t>,</t>
  </si>
  <si>
    <t>de</t>
  </si>
  <si>
    <t>Local/Data</t>
  </si>
  <si>
    <t>Assinatura do representante da equipe técnica</t>
  </si>
  <si>
    <t>Assinatura do agente executor</t>
  </si>
  <si>
    <t>Nome</t>
  </si>
  <si>
    <t>Arnaldo Dias de Almeida Neto</t>
  </si>
  <si>
    <t>Cargo</t>
  </si>
  <si>
    <t>Engenheiro Civil</t>
  </si>
  <si>
    <t>Prefeito Constitucional</t>
  </si>
  <si>
    <t>CREA</t>
  </si>
  <si>
    <t>160.032.038-4</t>
  </si>
  <si>
    <t>Sistema Nacional de Pesquisas de Custos e Índides da Construção Civil - SINAPI / Março - 2014</t>
  </si>
  <si>
    <t>Encargos:</t>
  </si>
  <si>
    <t>GIDUR</t>
  </si>
  <si>
    <t>SICRO</t>
  </si>
  <si>
    <t>Forn. e implantação placa sinaliz. semi-refletiva</t>
  </si>
  <si>
    <t>Planejamento Urbano</t>
  </si>
  <si>
    <t>Apoio a Política Nacional de Desenvolvimento Urbano</t>
  </si>
  <si>
    <t>Diversos</t>
  </si>
  <si>
    <t>M²</t>
  </si>
  <si>
    <t>Compactação Mecânica a 100% do Proctor Normal - Pavimentação Urbana</t>
  </si>
  <si>
    <t>Meio-fio em pedra granítica, rejuntado c/argamassa cimento e areia 1:3</t>
  </si>
  <si>
    <t>74223/002</t>
  </si>
  <si>
    <t>PREFEITURA MUNICIPAL DE SÃO BENTINHO</t>
  </si>
  <si>
    <t>PLANILHA ORÇAMENTÁRIA</t>
  </si>
  <si>
    <r>
      <t xml:space="preserve">CONVENENTE: </t>
    </r>
    <r>
      <rPr>
        <b/>
        <sz val="11"/>
        <rFont val="Calibri"/>
        <family val="2"/>
        <scheme val="minor"/>
      </rPr>
      <t>Ministério das Cidades</t>
    </r>
  </si>
  <si>
    <t>Pavimentação e Drenagem em Diversas Ruas do Município de São Bentinho   - PB</t>
  </si>
  <si>
    <t>3.7</t>
  </si>
  <si>
    <t>1.0 - SERVIÇOS PRELIMINARES</t>
  </si>
  <si>
    <t>1.1 - Aquisição e assentamento de placa de obra em chapa de aço galvanizado</t>
  </si>
  <si>
    <t>A placa terá 2,50m de largura por 4,0m de comprimento, e conforme modelo de placas de obras da Secretaria de Comunicação da Presidência da República totalizando uma área de:</t>
  </si>
  <si>
    <t>largura</t>
  </si>
  <si>
    <t>compr.</t>
  </si>
  <si>
    <t>A=</t>
  </si>
  <si>
    <t>x</t>
  </si>
  <si>
    <t>=</t>
  </si>
  <si>
    <t>1.2 - Placa esmaltada para identificação de rua, dimensões 45 x 25cm</t>
  </si>
  <si>
    <t>Serão utilizadas duas placas, sendo uma no início e outra no fim do logradouro</t>
  </si>
  <si>
    <t>quantid.</t>
  </si>
  <si>
    <t>Q=</t>
  </si>
  <si>
    <t>1.3 - Serviços topográficos para pavimentação, inclusive nota de serviço</t>
  </si>
  <si>
    <t>Será o comprimento total da via, multiplicado pela largura, incluindo as calçadas que totalizará uma área de:</t>
  </si>
  <si>
    <t>C. Rua</t>
  </si>
  <si>
    <t>L. Rua</t>
  </si>
  <si>
    <t>L.Cal. 1</t>
  </si>
  <si>
    <t>L. Cal. 2</t>
  </si>
  <si>
    <t>(</t>
  </si>
  <si>
    <t>+</t>
  </si>
  <si>
    <t>)</t>
  </si>
  <si>
    <t>2.0 - MOVIMENTO DE TERRA</t>
  </si>
  <si>
    <t>2.1 - Escavação mecânica de material 1ª categoria, proveniente de corte de subleito</t>
  </si>
  <si>
    <t>Será o volume de corte calculado, conforme prancha:</t>
  </si>
  <si>
    <t>Volume de corte</t>
  </si>
  <si>
    <t>V=</t>
  </si>
  <si>
    <t>2.2 - Compactação Mecânica a 100% do Proctor Normal - Pavimentação Urbana</t>
  </si>
  <si>
    <t>Será o volume de aterro calculado, conforme prancha:</t>
  </si>
  <si>
    <t>Volume de aterro</t>
  </si>
  <si>
    <t>2.3 - Carga manobra e descarga de areia, brita, pedra de mão e solos com caminhão basculante 6m³ (descarga livre)</t>
  </si>
  <si>
    <t>Será a diferença entre os volumes de corte e aterro.</t>
  </si>
  <si>
    <t>-</t>
  </si>
  <si>
    <t>2.4 - Transporte local com caminhão basculante 6m³, rodovia com revestimento primário</t>
  </si>
  <si>
    <t>Km</t>
  </si>
  <si>
    <t>3.0 - PAVIMENTAÇÃO</t>
  </si>
  <si>
    <t>3.1 - Pavimento em paralelepípedo sobre colchão de areia rejuntado com argamassa de cimento e areia no traço 1:3</t>
  </si>
  <si>
    <t>Será o comprimento total da via, multiplicado pela largura, menos as áreas de intersecções</t>
  </si>
  <si>
    <t>L. inters.</t>
  </si>
  <si>
    <t>C. inters.</t>
  </si>
  <si>
    <t>nº inters.</t>
  </si>
  <si>
    <t>3.2 - Meio-fio em pedra granítica, rejuntado c/argamassa cimento e areia 1:3</t>
  </si>
  <si>
    <t>nº intersesções</t>
  </si>
  <si>
    <t>nº de cinturões</t>
  </si>
  <si>
    <t>C=</t>
  </si>
  <si>
    <t>A =</t>
  </si>
  <si>
    <t>3.4 - Rampa para acesso de deficientes, em concreto simples Fck=25MPa, desempolada, com pintura indicativa em novacor, 02 demãos</t>
  </si>
  <si>
    <t>Será (ão) construída (as) rampa (s) a cada intersecção com outros logradouros, quando houver condições técnicas.</t>
  </si>
  <si>
    <t>quant.</t>
  </si>
  <si>
    <t>3.5 - Caiação em meio fio</t>
  </si>
  <si>
    <t>3.6 - Forn. e implantação placa sinaliz. semi-refletiva</t>
  </si>
  <si>
    <t xml:space="preserve">Serão utilizadas placas de "Pare" e "Limite de velocidade" onde se fizer necessárias, geralmente placas de "Pare" nas intersecções com vias de </t>
  </si>
  <si>
    <t>preferência, e Limite de velocidade em cada trecho da via, em cada lado.</t>
  </si>
  <si>
    <t>quant. De placas</t>
  </si>
  <si>
    <t>área</t>
  </si>
  <si>
    <t>m²/und</t>
  </si>
  <si>
    <t xml:space="preserve">A = </t>
  </si>
  <si>
    <t>3.7 - Limpeza final da obra</t>
  </si>
  <si>
    <t>Será a mesma área do item 1.4</t>
  </si>
  <si>
    <t>3.3 -Execução de calçada em concreto não estrutural (1:3:5) Fck = 12Mpa, preparo mecânico, espessura de 7cm</t>
  </si>
  <si>
    <t>Regularizacao e compactacao de subleito ate 20 cm de espessura</t>
  </si>
  <si>
    <t>2.5</t>
  </si>
  <si>
    <t>2.1 -Regularizacao e compactacao de subleito ate 20 cm de espessura</t>
  </si>
  <si>
    <t>Será area a ser pavimentada:</t>
  </si>
  <si>
    <t>Será a diferença de corte e aterro, multiplicada pela distância média encontrada no projeto</t>
  </si>
  <si>
    <t>Será o comprimento total de meio fio, encontrado no item 3.2, multiplicado pelo perímetro</t>
  </si>
  <si>
    <t xml:space="preserve">Será o comprimento da via, multiplicado por dois, menos o comprimento do perimetro de intersecção com outros logradouros, mais a </t>
  </si>
  <si>
    <t>quantidade de cinturões utilizados ao longo da via</t>
  </si>
  <si>
    <t xml:space="preserve">Será o comprimento da via, multiplicado pela largura da calçada, multiplicada por dois que são os lados, menos as áreas de intersecções com </t>
  </si>
  <si>
    <t>outros logradouros e menos a área das rampas</t>
  </si>
  <si>
    <t>RUA FRANCISCO ALVES DE ARRUDA</t>
  </si>
  <si>
    <t>COMP.</t>
  </si>
  <si>
    <t>Rampa para acesso de deficientes, em concreto simples Fck=25MPa, desempolada, com pintura indicativa em novacor, 02 demãos - Largura de 1,50 m</t>
  </si>
  <si>
    <t>altura</t>
  </si>
  <si>
    <t>Ensaio de granulometria por peneiramento</t>
  </si>
  <si>
    <t>Ensaio de limite de liquidez - solos</t>
  </si>
  <si>
    <t>Ensaio de limite de plasticidade</t>
  </si>
  <si>
    <t>Ensaio de compactação - amostras trabalhadas</t>
  </si>
  <si>
    <t>Ensaio de indice de suporte california</t>
  </si>
  <si>
    <t>74022/006</t>
  </si>
  <si>
    <t>74022/008</t>
  </si>
  <si>
    <t>74022/009</t>
  </si>
  <si>
    <t>74022/013</t>
  </si>
  <si>
    <t>74022/019</t>
  </si>
  <si>
    <t>2.6</t>
  </si>
  <si>
    <t>2.7</t>
  </si>
  <si>
    <t>2.8</t>
  </si>
  <si>
    <t>2.9</t>
  </si>
  <si>
    <t>2.10</t>
  </si>
  <si>
    <t>Será realizado um ensaio por via</t>
  </si>
  <si>
    <t>Q =</t>
  </si>
  <si>
    <t>2.2 - Ensaio de granulometria por peneiramento</t>
  </si>
  <si>
    <t>2.3 - Ensaio de limite de liquidez - solos</t>
  </si>
  <si>
    <t>2.4 - Ensaio de limite de plasticidade</t>
  </si>
  <si>
    <t>2.5 - Ensaio de compactação - amostras trabalhadas</t>
  </si>
  <si>
    <t>2.6 - Ensaio de indice de suporte california</t>
  </si>
  <si>
    <t>%</t>
  </si>
  <si>
    <t>km x m³</t>
  </si>
  <si>
    <t>RUA FRANCISCO MORAZ DE ARAUJO</t>
  </si>
  <si>
    <t>Caminho de Serviço</t>
  </si>
  <si>
    <t>Caminho do Serviço</t>
  </si>
  <si>
    <t>Será a diferença de corte e aterro, multiplicada pela distância média</t>
  </si>
  <si>
    <t>2.2 - Carga manobra e descarga de areia, brita, pedra de mão e solos com caminhão basculante 6m³ (descarga livre)</t>
  </si>
  <si>
    <t>2.3 - Transporte local com caminhão basculante 6m³, rodovia com revestimento primário</t>
  </si>
  <si>
    <t>2.4 - Ensaio de granulometria por peneiramento</t>
  </si>
  <si>
    <t>2.5 - Ensaio de limite de liquidez - solos</t>
  </si>
  <si>
    <t>2.6 - Ensaio de limite de plasticidade</t>
  </si>
  <si>
    <t>2.7 - Ensaio de compactação - amostras trabalhadas</t>
  </si>
  <si>
    <t>2.8 - Ensaio de indice de suporte california</t>
  </si>
  <si>
    <t>4 S 06 200 01 / MAIO</t>
  </si>
  <si>
    <t>01.01</t>
  </si>
  <si>
    <t>PREFEITURA MUNICIPAL DE CABACEIRAS</t>
  </si>
  <si>
    <r>
      <t xml:space="preserve">CONTRATO: </t>
    </r>
    <r>
      <rPr>
        <b/>
        <sz val="11"/>
        <rFont val="Calibri"/>
        <family val="2"/>
        <scheme val="minor"/>
      </rPr>
      <t>1023180-37/2015</t>
    </r>
  </si>
  <si>
    <t>Pavimentação em Diversas Ruas do Município de Cabaceiras - PB</t>
  </si>
  <si>
    <t>3.8</t>
  </si>
  <si>
    <t>Regularização e compactação de subleito até 20cm de espessura</t>
  </si>
  <si>
    <t>3.1 - Regularização e compactação de subleito até 20cm de espessura</t>
  </si>
  <si>
    <t>02.02</t>
  </si>
  <si>
    <t>01.02</t>
  </si>
  <si>
    <t>Sistema Nacional de Pesquisas de Custos e Índides da Construção Civil - SINAPI / Agosto - 2015</t>
  </si>
  <si>
    <t>Será a distância até a estaca 15, multiplicado pela largura, incluindo as calçadas que totalizará uma área de:</t>
  </si>
  <si>
    <t>4 S 06 200 01</t>
  </si>
  <si>
    <t>CÁLCULO DE BDI</t>
  </si>
  <si>
    <t>Abastecimento de Água, Coleta de Esgoto</t>
  </si>
  <si>
    <t>Fornecimento de materiais e equipamentos</t>
  </si>
  <si>
    <t>Construção e Manutenção de Estações e Redes de Distribuição de Energia Elétrica</t>
  </si>
  <si>
    <t>Portuárias, Marítimas e Fluviais</t>
  </si>
  <si>
    <t>Item componente do BDI</t>
  </si>
  <si>
    <t>% Informado</t>
  </si>
  <si>
    <t>1ºQ</t>
  </si>
  <si>
    <t>Médio</t>
  </si>
  <si>
    <t>3º Q</t>
  </si>
  <si>
    <t>Administração Central ( AC )</t>
  </si>
  <si>
    <t>7.85</t>
  </si>
  <si>
    <t>Seguro (S) e Garantia (G)</t>
  </si>
  <si>
    <t>Risco (R)</t>
  </si>
  <si>
    <t>Despesas Financeiras (DF)</t>
  </si>
  <si>
    <t>Lucro (L)</t>
  </si>
  <si>
    <t>Impostos (I) - PIS, COFINS, ISSQN</t>
  </si>
  <si>
    <t>Conforme Legislação Específica</t>
  </si>
  <si>
    <t>Observações</t>
  </si>
  <si>
    <t>VALORES DE BDI POR TIPO DE OBRA</t>
  </si>
  <si>
    <t>1) Preencher apenas a coluna % Informado (Coluna B)</t>
  </si>
  <si>
    <t>Tipo de Obra</t>
  </si>
  <si>
    <t>Construção de Edifícios</t>
  </si>
  <si>
    <t>3) O cálculo do BDI se baseia na fórmula abaixo utilizada pelo Acórdão 2622/13 do TCU, conforme CE GEPAD 354/2013 de 17/10/2013.</t>
  </si>
  <si>
    <t>Construção de Rodovias e Ferrovias</t>
  </si>
  <si>
    <t>B.D.I  =</t>
  </si>
  <si>
    <t>Rede de Abastecimento de Água, Coleta de Esgotos</t>
  </si>
  <si>
    <t>Fórmula Utilizada:</t>
  </si>
  <si>
    <t>Estações e Redes de Distribuição de Energia Elétrica</t>
  </si>
  <si>
    <t>Obras Portuárias, Marítimas e Fluviais</t>
  </si>
  <si>
    <t>Fornecimento de Materiais e Equipamentos</t>
  </si>
  <si>
    <t>Observações sobre os % informados no cálculo do BDI, neste caso:</t>
  </si>
  <si>
    <t>OBRAS DE REDES DE ÁGUA E ESGOTO</t>
  </si>
  <si>
    <t>OS VALORES % INFORMADO ENQUADRAM-SE NOS LIMITES DO ACÓRDÃO 2622/2013-TCU-PLENÁRIO</t>
  </si>
  <si>
    <t>OS VALORES % INFORMADO DE AC,DF E L ESTÃO NOS VALORES MÁXIMOS DOS LIMITES DO ACÓRDÃO 2622/2013-TCU-PLENÁRIO</t>
  </si>
  <si>
    <t>OS VALORES % INFORMADO DE S+G E R FORAM CONSIDERADOS ZERADOS OU SEJA, ABAIXO DO MÍNIMO DOS LIMITES DO ACÓRDÃO 2622/2013-TCU-PLENÁRIO</t>
  </si>
  <si>
    <t>Serviço:</t>
  </si>
  <si>
    <t>Fonte</t>
  </si>
  <si>
    <t>Data-Base</t>
  </si>
  <si>
    <t>Unidade:</t>
  </si>
  <si>
    <t>Item:</t>
  </si>
  <si>
    <t>SERVIÇO</t>
  </si>
  <si>
    <t>UN</t>
  </si>
  <si>
    <t>COEF.</t>
  </si>
  <si>
    <t>P. UNIT.</t>
  </si>
  <si>
    <t>VALOR ( R$ )</t>
  </si>
  <si>
    <t>MATER.</t>
  </si>
  <si>
    <t>EQUIPT.</t>
  </si>
  <si>
    <t>M. OBRA</t>
  </si>
  <si>
    <t>1</t>
  </si>
  <si>
    <t>SUBTOTAL 01 ( CUSTO DIRETO NO CANTEIRO )</t>
  </si>
  <si>
    <t>ENCARGOS SOCIAIS</t>
  </si>
  <si>
    <t>EVENTUAIS SOBRE EQUIPAMENTOS</t>
  </si>
  <si>
    <t>BENEFÍCIOS SOBRE MATERIAIS</t>
  </si>
  <si>
    <t>SUBTOTAL 02 ( CUSTO DIRETO TOTAL )</t>
  </si>
  <si>
    <t>B. D. I.</t>
  </si>
  <si>
    <t>VALOR TOTAL ( PREÇO DE VENDA DA ETAPA AFERIDA )</t>
  </si>
  <si>
    <t>CONVERSÃO DE PREÇO DA ETAPA PARA PREÇO UNITÁRIO</t>
  </si>
  <si>
    <t>VALOR TOTAL ( PREÇO DE VENDA UNITÁRIO )</t>
  </si>
  <si>
    <t>OBSERVAÇÕES</t>
  </si>
  <si>
    <t xml:space="preserve">Será o comprimento da via, multiplicado pela largura da calçada, multiplicada por dois que são os lados, menos a área de intersecções com </t>
  </si>
  <si>
    <t>outros logradouros e rampas</t>
  </si>
  <si>
    <t>Será o comprimento total de meio fio, menos os cinturões,  multiplicado pelo seu perímetro</t>
  </si>
  <si>
    <t>PREFEITURA MUNICIPAL DE CAJAZEIRINHAS</t>
  </si>
  <si>
    <r>
      <t xml:space="preserve">CONTRATO: </t>
    </r>
    <r>
      <rPr>
        <b/>
        <sz val="11"/>
        <rFont val="Calibri"/>
        <family val="2"/>
        <scheme val="minor"/>
      </rPr>
      <t>1026167-90/2015</t>
    </r>
  </si>
  <si>
    <t xml:space="preserve">Pavimentação em Paralelepípedo de Diversas Ruas no Município de Cajazeirinhas </t>
  </si>
  <si>
    <t>Placa de Obra em chapa de aço galvanizado (4,00X2,50m)</t>
  </si>
  <si>
    <t>SICRO/ NOVEMBRO</t>
  </si>
  <si>
    <t>02.03</t>
  </si>
  <si>
    <t>kg</t>
  </si>
  <si>
    <t>h</t>
  </si>
  <si>
    <t>Servente com encargos complementares</t>
  </si>
  <si>
    <t>88316</t>
  </si>
  <si>
    <t>03.03</t>
  </si>
  <si>
    <t>01.03</t>
  </si>
  <si>
    <t>REFERÊNCIA DE PREÇOS:</t>
  </si>
  <si>
    <t>4.0</t>
  </si>
  <si>
    <t>Rua Juviniano de Maria</t>
  </si>
  <si>
    <t>AREIAL</t>
  </si>
  <si>
    <t>Adelson Gonçalves Benjamin</t>
  </si>
  <si>
    <t>Comp</t>
  </si>
  <si>
    <t>Larg</t>
  </si>
  <si>
    <t>Area</t>
  </si>
  <si>
    <t>Será a mesma área do item 1.3</t>
  </si>
  <si>
    <t>2.7 - Forn. e implantação placa sinaliz. semi-refletiva</t>
  </si>
  <si>
    <t>2.8 - Limpeza final da obra</t>
  </si>
  <si>
    <t>PARE</t>
  </si>
  <si>
    <t>Placas de pare</t>
  </si>
  <si>
    <t>Limite de velocidade</t>
  </si>
  <si>
    <t>VELOCIDADE</t>
  </si>
  <si>
    <t xml:space="preserve">Total = </t>
  </si>
  <si>
    <t>Será o comprimento total de meio fio restante,  multiplicado pelo seu perímetro</t>
  </si>
  <si>
    <t>unid</t>
  </si>
  <si>
    <t>Nº de lados</t>
  </si>
  <si>
    <t>Nº de bocas de lobo</t>
  </si>
  <si>
    <t>Lados</t>
  </si>
  <si>
    <t xml:space="preserve">Extensão de galeria </t>
  </si>
  <si>
    <t>Extensão</t>
  </si>
  <si>
    <t>Comprimento</t>
  </si>
  <si>
    <t>nº lados</t>
  </si>
  <si>
    <t>Perímetro do meio fio</t>
  </si>
  <si>
    <t>01</t>
  </si>
  <si>
    <t>________________________________________</t>
  </si>
  <si>
    <t>Ligação da boca de lobo ao pv</t>
  </si>
  <si>
    <t>A</t>
  </si>
  <si>
    <t>Altura média</t>
  </si>
  <si>
    <t>PREFEITURA MUNICIPAL DE PITIMBU</t>
  </si>
  <si>
    <t>Estaca 0,00 à 13,00</t>
  </si>
  <si>
    <t>Estaca 13,00 à 14,00</t>
  </si>
  <si>
    <t>A total</t>
  </si>
  <si>
    <t>Limpeza final de obra</t>
  </si>
  <si>
    <t>9357</t>
  </si>
  <si>
    <t>A PRESENTE COMPOSIÇÃO FOI RETIRADA DA FONTE SINAPI CÓDIGO 9357. A PARTIR DELA FORAM FEITAS ALTERAÇÕES PARA SE AJUSTAR AO PROJETO</t>
  </si>
  <si>
    <t>5.1 - Caiação em meio fio</t>
  </si>
  <si>
    <t>Construção e Reforma de quaisquer Edificações inclusive Unidades Habitacionais, Escolas, Hospitais, etc.</t>
  </si>
  <si>
    <t>Construção de Rodovias, Ferrovias, Pistas de Aeroportos, Pontes, Viadutos, etc.</t>
  </si>
  <si>
    <t>COMPOSIÇÃO DO BDI</t>
  </si>
  <si>
    <r>
      <rPr>
        <b/>
        <sz val="11"/>
        <color theme="1"/>
        <rFont val="Calibri"/>
        <family val="2"/>
        <scheme val="minor"/>
      </rPr>
      <t>Convenente:</t>
    </r>
    <r>
      <rPr>
        <sz val="11"/>
        <color theme="1"/>
        <rFont val="Calibri"/>
        <family val="2"/>
        <scheme val="minor"/>
      </rPr>
      <t xml:space="preserve">    Prefeitura Municipal de Pitimbu</t>
    </r>
  </si>
  <si>
    <t>COMPOSIÇÕES UNITÁRIAS DE SERVIÇOS</t>
  </si>
  <si>
    <r>
      <t xml:space="preserve">Local:                   </t>
    </r>
    <r>
      <rPr>
        <sz val="11"/>
        <color theme="1"/>
        <rFont val="Calibri"/>
        <family val="2"/>
        <scheme val="minor"/>
      </rPr>
      <t>Pitimbu-PB</t>
    </r>
  </si>
  <si>
    <r>
      <rPr>
        <b/>
        <sz val="11"/>
        <color theme="1"/>
        <rFont val="Calibri"/>
        <family val="2"/>
        <scheme val="minor"/>
      </rPr>
      <t>Programa:</t>
    </r>
    <r>
      <rPr>
        <sz val="11"/>
        <color theme="1"/>
        <rFont val="Calibri"/>
        <family val="2"/>
        <scheme val="minor"/>
      </rPr>
      <t xml:space="preserve">          Planejamento Urbano</t>
    </r>
  </si>
  <si>
    <t>MEMÓRIA DE CÁLCULO</t>
  </si>
  <si>
    <t>ok</t>
  </si>
  <si>
    <r>
      <t xml:space="preserve">Obra:                   </t>
    </r>
    <r>
      <rPr>
        <sz val="11"/>
        <rFont val="Calibri"/>
        <family val="2"/>
        <scheme val="minor"/>
      </rPr>
      <t>Pavimentação e drenagem das Ruas Alto do Ceú</t>
    </r>
  </si>
  <si>
    <t>RUA ALTO DO CEÚ</t>
  </si>
  <si>
    <t>A1=</t>
  </si>
  <si>
    <t>A2=</t>
  </si>
  <si>
    <t>L1=</t>
  </si>
  <si>
    <t>L2=</t>
  </si>
  <si>
    <t>Menos as ruas</t>
  </si>
  <si>
    <t>Tubo dn = 1000 mm</t>
  </si>
  <si>
    <t>DESCRIÇÃO</t>
  </si>
  <si>
    <t>Cálculo dos Encargos Sociais</t>
  </si>
  <si>
    <t>Estado: Paraíba</t>
  </si>
  <si>
    <t>Encargos Sociais Sobre a Mão de Obra:</t>
  </si>
  <si>
    <t>COM DESONERAÇÃO</t>
  </si>
  <si>
    <t>HORISTA (%)</t>
  </si>
  <si>
    <t>MENSALISTA (%)</t>
  </si>
  <si>
    <t>Grupo A</t>
  </si>
  <si>
    <t>A1</t>
  </si>
  <si>
    <t>INSS</t>
  </si>
  <si>
    <t>A2</t>
  </si>
  <si>
    <t>SESI</t>
  </si>
  <si>
    <t>A3</t>
  </si>
  <si>
    <t>SENAI</t>
  </si>
  <si>
    <t>A4</t>
  </si>
  <si>
    <t>INCRA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</si>
  <si>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</si>
  <si>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</si>
  <si>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</si>
  <si>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</si>
  <si>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</si>
  <si>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</si>
  <si>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</si>
  <si>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FGTS</t>
  </si>
  <si>
    <t>A9</t>
  </si>
  <si>
    <t>SECONCI</t>
  </si>
  <si>
    <t>Grupo B</t>
  </si>
  <si>
    <t>B1</t>
  </si>
  <si>
    <t>Repouso Semanal Remunerado</t>
  </si>
  <si>
    <t>Não incide</t>
  </si>
  <si>
    <t>B2</t>
  </si>
  <si>
    <t>Feriados</t>
  </si>
  <si>
    <t>B3</t>
  </si>
  <si>
    <t>Auxílio - Enfermidade</t>
  </si>
  <si>
    <t>B4</t>
  </si>
  <si>
    <t>13° Salário</t>
  </si>
  <si>
    <t>B5</t>
  </si>
  <si>
    <t>Licença Paternidade</t>
  </si>
  <si>
    <t>B6</t>
  </si>
  <si>
    <t>Faltas Justificadas</t>
  </si>
  <si>
    <t>B7</t>
  </si>
  <si>
    <t>Dias de Chuva</t>
  </si>
  <si>
    <t>B8</t>
  </si>
  <si>
    <t>Auxílio Acidentes de Trabalho</t>
  </si>
  <si>
    <t>B9</t>
  </si>
  <si>
    <t>Férias Gozadas</t>
  </si>
  <si>
    <t>B10</t>
  </si>
  <si>
    <t>Salário Maternidade</t>
  </si>
  <si>
    <t>B</t>
  </si>
  <si>
    <t>Grupo C</t>
  </si>
  <si>
    <t>C1</t>
  </si>
  <si>
    <t>Aviso Prévio Indenizado</t>
  </si>
  <si>
    <t>C2</t>
  </si>
  <si>
    <t>Aviso Prévio Trabalhado</t>
  </si>
  <si>
    <t>C3</t>
  </si>
  <si>
    <t>Férias Indenizadas</t>
  </si>
  <si>
    <t>C4</t>
  </si>
  <si>
    <t>Depósito Rescisão Sem Justa Causa</t>
  </si>
  <si>
    <t>C5</t>
  </si>
  <si>
    <t>Indenização Adicional</t>
  </si>
  <si>
    <t>C</t>
  </si>
  <si>
    <t>Grupo D</t>
  </si>
  <si>
    <t>D1</t>
  </si>
  <si>
    <t>Reicidência de Grupo A sobre Grupo B</t>
  </si>
  <si>
    <t>D2</t>
  </si>
  <si>
    <t>Reincidêcia de Grupo A sobre Aviso Prévio Trabalhando e Reincidência do FGTS sobre Aviso Prévio Indenizado</t>
  </si>
  <si>
    <t>D</t>
  </si>
  <si>
    <t>Total (A+B+C+D)</t>
  </si>
  <si>
    <t>Fonte:</t>
  </si>
  <si>
    <t>Tabela SINAPI - Composição de Encargos Sociais</t>
  </si>
  <si>
    <t>Utilizamos as Tabelas SINAPI de Insumos e de Composições do tipo:</t>
  </si>
  <si>
    <t/>
  </si>
  <si>
    <t>4.3</t>
  </si>
  <si>
    <t>2.0 - SERVIÇOS PRELIMINARES</t>
  </si>
  <si>
    <t>2.1 - Placa da obra</t>
  </si>
  <si>
    <t xml:space="preserve">Será executado um cordão de travamento do paralelo a cada 10m </t>
  </si>
  <si>
    <t>C  =</t>
  </si>
  <si>
    <t>Qtde</t>
  </si>
  <si>
    <t>Comp = largura da rua</t>
  </si>
  <si>
    <t>RUA BELO HORIZONTE</t>
  </si>
  <si>
    <t>3.1 - Serviços topográficos para pavimentação, inclusive nota de serviço</t>
  </si>
  <si>
    <t>3.2 - Fornecimento e aplicação de meio-fio em pedra granítica</t>
  </si>
  <si>
    <t>3.3 - Pavimento em paralelepípedo sobre colchão de areia rejuntado com argamassa de cimento e areia no traço 1:3</t>
  </si>
  <si>
    <t>4.0 - DRENAGEM</t>
  </si>
  <si>
    <t>m3</t>
  </si>
  <si>
    <t>5.0 - SERVIÇOS COMPLEMENTARES</t>
  </si>
  <si>
    <t>PLACA DE OBRA EM CHAPA DE AÇO GALVANIZADA</t>
  </si>
  <si>
    <t>72409/001 SINAPI</t>
  </si>
  <si>
    <t>Sarrafo de madeira nao aparelhada *2,5 x 7* cm, macaranduba, angelim ou equivalente da regiao</t>
  </si>
  <si>
    <t>4417</t>
  </si>
  <si>
    <t>2</t>
  </si>
  <si>
    <t>Pontalete de madeira nao aparelhada *7,5 x 7,5* cm (3 x 3 ") pinus, mista ou equivalente da regiao</t>
  </si>
  <si>
    <t>4491</t>
  </si>
  <si>
    <t>3</t>
  </si>
  <si>
    <t>Placa de obra (para construcao civil) em chapa galvanizada *n. 22*, adesivada, de *2,0 x 1,125* m</t>
  </si>
  <si>
    <t>4813</t>
  </si>
  <si>
    <t>4</t>
  </si>
  <si>
    <t>Prego de aco polido com cabeca 18 x 30 (2 3/4 x 10)</t>
  </si>
  <si>
    <t>5075</t>
  </si>
  <si>
    <t>5</t>
  </si>
  <si>
    <t>Carpinteiro de formas com encargos complementares</t>
  </si>
  <si>
    <t>88262</t>
  </si>
  <si>
    <t>6</t>
  </si>
  <si>
    <t>7</t>
  </si>
  <si>
    <t>Concreto magro para lastro, traço 1:4,5:4,5 (cimento/ areia média/ brita 1)  - preparo mecânico com betoneira 400 l. af_07/2016</t>
  </si>
  <si>
    <t>94962</t>
  </si>
  <si>
    <t>02</t>
  </si>
  <si>
    <t>und.</t>
  </si>
  <si>
    <t>H1 =</t>
  </si>
  <si>
    <t>x 2</t>
  </si>
  <si>
    <t>C1  =</t>
  </si>
  <si>
    <t>H 1 =</t>
  </si>
  <si>
    <t>L 1 =</t>
  </si>
  <si>
    <t>C2  =</t>
  </si>
  <si>
    <t>H2  =</t>
  </si>
  <si>
    <t>L2  =</t>
  </si>
  <si>
    <t>V1  =</t>
  </si>
  <si>
    <t>V2 =</t>
  </si>
  <si>
    <t>Vol. Total</t>
  </si>
  <si>
    <t>C =</t>
  </si>
  <si>
    <t xml:space="preserve">H = </t>
  </si>
  <si>
    <t>x 4</t>
  </si>
  <si>
    <t>Área Total</t>
  </si>
  <si>
    <t xml:space="preserve">C = </t>
  </si>
  <si>
    <t>E  =</t>
  </si>
  <si>
    <t>Comp.</t>
  </si>
  <si>
    <t>Total de Grelhas</t>
  </si>
  <si>
    <t>Grelhas</t>
  </si>
  <si>
    <t>Vol.</t>
  </si>
  <si>
    <t>C 1  =</t>
  </si>
  <si>
    <t>C2 =</t>
  </si>
  <si>
    <t xml:space="preserve"> 2 x 0,55</t>
  </si>
  <si>
    <t>6 x 0,35</t>
  </si>
  <si>
    <t>Total em Kg</t>
  </si>
  <si>
    <t>Comp. Total</t>
  </si>
  <si>
    <t xml:space="preserve">C= </t>
  </si>
  <si>
    <t>L =</t>
  </si>
  <si>
    <t>V . Total</t>
  </si>
  <si>
    <t xml:space="preserve">L = </t>
  </si>
  <si>
    <t>Total de àrea</t>
  </si>
  <si>
    <t>Total em kg</t>
  </si>
  <si>
    <t>H =</t>
  </si>
  <si>
    <t>Tabelas SINAPI utilizadas na base orçamentária (Mês/Ano): Setembro/2021</t>
  </si>
  <si>
    <t>2) Os Tributos normalmente aplicáveis são: PIS (O,65%), COFINS (3,00%), CPRB (4,5)e ISS (variável até 2,00% conforme o município).</t>
  </si>
  <si>
    <t>Programa:       PLANEJAMENTO URBANO</t>
  </si>
  <si>
    <t>Convenente:    PREFEITURA MUNICIPAL DE PITIMBU</t>
  </si>
  <si>
    <t>Obra:               PAVIMENTAÇÃO DAS ALTO O CEÚ, BELO HORIZONTE, DOS TRASSADOS, TRAVESSA DOS TRASSADOS,OTAVIANO COSTA, GRACELINA JOSEFA FERREIRA</t>
  </si>
  <si>
    <t>Local:               PITIMBU-PB</t>
  </si>
  <si>
    <t>Obra:          PAVIMENTAÇÃO DAS ALTO O CEÚ, BELO HORIZONTE, DOS TRASSADOS, TRAVESSA DOS TRASSADOS,OTAVIANO COSTA, GRACELINA JOSEFA FERREIRA</t>
  </si>
  <si>
    <t>Convenente: PREFEITURA MUNICIPAL DE PITIMBU</t>
  </si>
  <si>
    <t>Local:         PITIMBU-PB</t>
  </si>
  <si>
    <t>Programa:          Planejamento Urbano</t>
  </si>
  <si>
    <t>Convenente:       Prefeitura Municipal de Pitimbu</t>
  </si>
  <si>
    <t>Obra:                   Pavimentação e drenagem das Rua BELO HORIZONTE</t>
  </si>
  <si>
    <t>Local:                   Pitimbu-PB</t>
  </si>
  <si>
    <t>Obra:                   Pavimentação e drenagem das Rua Alto do Ceú</t>
  </si>
  <si>
    <t>Local:                  Pitimbu-PB</t>
  </si>
  <si>
    <t>Convenente:      Prefeitura Municipal de Pitimbu</t>
  </si>
  <si>
    <t>Programa:           Planejamento Urbano</t>
  </si>
  <si>
    <t>SET./2021</t>
  </si>
  <si>
    <t>RUA DOS TRASSADOS</t>
  </si>
  <si>
    <t>1.0 - SERVIÇOS TERRAPLANAGEM</t>
  </si>
  <si>
    <t>1.1 - Regularização e compactação de subleito de solo predominantemente argiloso</t>
  </si>
  <si>
    <t>ÁREA</t>
  </si>
  <si>
    <t>X</t>
  </si>
  <si>
    <t>1.2 -Escavação mecânica de material 1ª categoria, proveniente de corte de subleito (c/trator esteiras 160HP)</t>
  </si>
  <si>
    <t>1.3 - Carga, manobra e descarga de entulho em caminhãp basculante 10 m³ - carga com retroescavadeira hidraulica e descarga livre</t>
  </si>
  <si>
    <t>2.0 - PAVIMENTAÇÃO</t>
  </si>
  <si>
    <t>2.1 - Fornecimento e aplicação de meio-fio em pedra granítica</t>
  </si>
  <si>
    <t>2,2 - Pavimento em paralelepípedo sobre colchão de areia rejuntado com argamassa de cimento e areia no traço 1:3</t>
  </si>
  <si>
    <t>Obra:                   Pavimentação  Dos Trassados</t>
  </si>
  <si>
    <t>3.0 - SERVIÇOS COMPLEMENTARES</t>
  </si>
  <si>
    <t>2.3- CORDÃO DE PEDRA GRANITICA</t>
  </si>
  <si>
    <t>RUA OTAVIANO COSTA</t>
  </si>
  <si>
    <t>Obra:                   Pavimentação  OTAVIANO COSTA</t>
  </si>
  <si>
    <t>Obra:                   Pavimentação  GRACELINA JOSEFA FERREIRA</t>
  </si>
  <si>
    <t>RUA GRACELINA JOSEFA FERRIRA</t>
  </si>
  <si>
    <t>Obra:                   Pavimentação  DOS TRASSADOS</t>
  </si>
  <si>
    <t>2m</t>
  </si>
  <si>
    <t>3.4 - Cordão em pedra granítica</t>
  </si>
  <si>
    <t>4.1 - Escavação mecanizada de vala com profundidade até 1,50 m</t>
  </si>
  <si>
    <t>4.2 Alvenaria de vedação em bloco cerâmico maciço 5x10x20cm (espessura 10cm),</t>
  </si>
  <si>
    <t>4.3 - Chapisco aplicado em alvenarias e estruturas de concreto internas, comcolher de pedreiro. argamassa traço 1:3</t>
  </si>
  <si>
    <t>4.4 (Composição representativa) do serviço de emboço/massa única, aplicado manualmente, traço 1:2:8, em betoneira de 400L,</t>
  </si>
  <si>
    <t>4.5 Concreto fck = 25mpa, traço 1:2,3:2,7 (cimento/ areia média/ brita 1)(Grelha)preparo mecânico com betoneira 400 l</t>
  </si>
  <si>
    <t xml:space="preserve">4.6 Armação de pilar ou viga de uma estrutura convencional de concreto armado  utilizando aço ca-50 de 10,0 mm </t>
  </si>
  <si>
    <t>4.7 Concreto fck = 15mpa, traço 1:3,4:3,5 (cimento/ areia média/ brita 1)- preparo mecânico com betoneira 600 l</t>
  </si>
  <si>
    <t>4.8 Armação  de sistema em  tela Q-159</t>
  </si>
  <si>
    <t>4.10 Reaterro mecanizado de vala com escavadeira hidráulica</t>
  </si>
  <si>
    <t>2.2 - SERVIÇOS DE TERRAPLENAGEM</t>
  </si>
  <si>
    <t>2.3 - Regularização e compactação de subleito até 20cm de espessura</t>
  </si>
  <si>
    <t>2.4. Carga, manobra e descarga de entulho em caminhãp basculante 10 m³ - carga com retroescavadeira hidraulica e descarga livre</t>
  </si>
  <si>
    <t>2.5 Escavação mecânica de material 1ª categoria, proveniente de corte de subleito</t>
  </si>
  <si>
    <t xml:space="preserve">2.6    EXECUÇÃO DE ATERRO </t>
  </si>
  <si>
    <t>2.7 EXECUÇÃO DE CORTE</t>
  </si>
  <si>
    <t xml:space="preserve"> Valores calculados já apresentado no projeto</t>
  </si>
  <si>
    <t>1.0 - SERVIÇOS DE TERRAPLENAGEM</t>
  </si>
  <si>
    <t>1.1 - Regularização e compactação de subleito até 20cm de espessura</t>
  </si>
  <si>
    <t>2.2 - Fornecimento e aplicação de meio-fio em pedra granítica</t>
  </si>
  <si>
    <t>3.0 - DRENAGEM</t>
  </si>
  <si>
    <t>OS ITENS 1.2, 1.3, 1.4.1, 1.4.2, 1.5.1, 1.5.2, ESTÃO TODOS OS CALCULOS DETALHADOS NO PROJETO.</t>
  </si>
  <si>
    <t>2.1 - Pavimento em paralelepípedo sobre colchão de areia rejuntado com argamassa de cimento e areia no traço 1:3</t>
  </si>
  <si>
    <t>2.3 - Fornecimento e aplicação de meio-fio em pedra granítica(CORDÃO DE PEDRA)</t>
  </si>
  <si>
    <t>3.1 - Locação de rede de água ou esgoto</t>
  </si>
  <si>
    <t>4.0 - SERVIÇOS COMPLEMENTARES</t>
  </si>
  <si>
    <t>4.1 - Caiação em meio fio</t>
  </si>
  <si>
    <t>Tubo dn = 600 mm</t>
  </si>
  <si>
    <t>127comp x3,0 profu. X1,2 larg</t>
  </si>
  <si>
    <t>3.2 -  Escavação mecanizada de vala com profundidade de  1,50 m até 3.0 m</t>
  </si>
  <si>
    <t>3.3 - Boca de lobo em alvenaria tijolo, revestida com argamassa de cimento e areia 1:3, sobre lastro de concreto 10 cm e tampa de concreto armado</t>
  </si>
  <si>
    <t>3.4 - Assentamento de tubo de concreto para redes coletoras de águas pluviais, diametro de 1000 mm, junta rígida</t>
  </si>
  <si>
    <t>3.5 - Assentamento de tubo de concreto para redes coletoras de águas pluviais, diametro de 400 mm, junta rígida</t>
  </si>
  <si>
    <t>3.6 - ESCORAMENTO DE VALA, TIPO PONTALETEAMENTO, COM PROFUNDIDADE DE 1,5 A 3,0 M, LARGURA MENOR QUE 1,5 M. AF_08/2020</t>
  </si>
  <si>
    <t xml:space="preserve">3.7 - REATERRO MECANIZADO DE VALA COM ESCAVADEIRA HIDRÁULICA  LARGURA DE 1,5 A 2,5 M, PROFUNDIDADE ATÉ 1,5 M, COM SOLO DE 1ª CATEGORIA EM LOCAIS COM BAIXO NÍVEL DE INTERFERÊNCIA. </t>
  </si>
  <si>
    <t>Set/2021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</si>
</sst>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#,##0.000"/>
    <numFmt numFmtId="167" formatCode="#,##0.00_ ;\-#,##0.00\ "/>
    <numFmt numFmtId="168" formatCode="0.000"/>
    <numFmt numFmtId="169" formatCode="_(* #,##0.0000_);_(* \(#,##0.0000\);_(* &quot;-&quot;??_);_(@_)"/>
    <numFmt numFmtId="170" formatCode="#,##0.0"/>
    <numFmt numFmtId="171" formatCode="0.0"/>
  </numFmts>
  <fonts count="5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4"/>
      <name val="Arial"/>
      <family val="2"/>
    </font>
    <font>
      <b/>
      <sz val="9"/>
      <name val="Arial"/>
      <family val="2"/>
    </font>
    <font>
      <b/>
      <sz val="4"/>
      <name val="Arial"/>
      <family val="2"/>
    </font>
    <font>
      <sz val="9"/>
      <color indexed="12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Swis721 Md BT"/>
      <family val="2"/>
    </font>
    <font>
      <b/>
      <u/>
      <sz val="12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14"/>
      <name val="Arial"/>
      <family val="2"/>
    </font>
    <font>
      <b/>
      <sz val="16"/>
      <name val="Arial"/>
      <family val="2"/>
    </font>
    <font>
      <b/>
      <u/>
      <sz val="10"/>
      <name val="Arial"/>
      <family val="2"/>
    </font>
    <font>
      <sz val="7"/>
      <name val="Arial Narrow"/>
      <family val="2"/>
    </font>
    <font>
      <sz val="16"/>
      <name val="Swis721 BlkOul BT"/>
      <family val="5"/>
    </font>
    <font>
      <sz val="8"/>
      <name val="Arial Narrow"/>
      <family val="2"/>
    </font>
    <font>
      <b/>
      <sz val="10"/>
      <name val="Arial Narrow"/>
      <family val="2"/>
    </font>
    <font>
      <b/>
      <sz val="8"/>
      <name val="Arial Narrow"/>
      <family val="2"/>
    </font>
    <font>
      <sz val="8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3"/>
      <name val="Arial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7"/>
      <color theme="0" tint="-0.34998626667073579"/>
      <name val="Arial Narrow"/>
      <family val="2"/>
    </font>
    <font>
      <b/>
      <sz val="14"/>
      <color theme="0" tint="-0.34998626667073579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b/>
      <sz val="14"/>
      <color theme="0" tint="-0.34998626667073579"/>
      <name val="Calibri"/>
      <family val="2"/>
    </font>
    <font>
      <b/>
      <sz val="7"/>
      <color theme="0" tint="-0.34998626667073579"/>
      <name val="Arial Narrow"/>
      <family val="2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name val="Arial"/>
      <family val="2"/>
    </font>
    <font>
      <i/>
      <sz val="9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rgb="FF00206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lightUp">
        <bgColor theme="6" tint="0.79998168889431442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55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8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/>
      <top style="hair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4">
    <xf numFmtId="0" fontId="0" fillId="0" borderId="0"/>
    <xf numFmtId="0" fontId="5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7" fillId="0" borderId="0"/>
    <xf numFmtId="9" fontId="1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5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0" fillId="0" borderId="0"/>
    <xf numFmtId="164" fontId="20" fillId="0" borderId="0" applyFont="0" applyFill="0" applyBorder="0" applyAlignment="0" applyProtection="0"/>
    <xf numFmtId="0" fontId="5" fillId="0" borderId="0"/>
  </cellStyleXfs>
  <cellXfs count="889">
    <xf numFmtId="0" fontId="0" fillId="0" borderId="0" xfId="0"/>
    <xf numFmtId="4" fontId="0" fillId="0" borderId="0" xfId="0" applyNumberFormat="1"/>
    <xf numFmtId="0" fontId="0" fillId="0" borderId="0" xfId="0" applyAlignment="1">
      <alignment horizontal="left" vertical="top"/>
    </xf>
    <xf numFmtId="10" fontId="1" fillId="0" borderId="0" xfId="0" applyNumberFormat="1" applyFont="1" applyAlignment="1">
      <alignment horizontal="right"/>
    </xf>
    <xf numFmtId="0" fontId="0" fillId="0" borderId="0" xfId="0" applyAlignment="1">
      <alignment horizontal="center" vertical="top"/>
    </xf>
    <xf numFmtId="4" fontId="0" fillId="0" borderId="5" xfId="0" applyNumberFormat="1" applyBorder="1" applyAlignment="1">
      <alignment horizontal="right"/>
    </xf>
    <xf numFmtId="4" fontId="0" fillId="0" borderId="0" xfId="0" applyNumberFormat="1" applyAlignment="1">
      <alignment horizontal="right"/>
    </xf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4" fontId="0" fillId="0" borderId="5" xfId="0" applyNumberFormat="1" applyBorder="1" applyAlignment="1">
      <alignment horizontal="right" vertical="center"/>
    </xf>
    <xf numFmtId="10" fontId="0" fillId="0" borderId="6" xfId="0" applyNumberFormat="1" applyBorder="1" applyAlignment="1">
      <alignment horizontal="center"/>
    </xf>
    <xf numFmtId="4" fontId="1" fillId="4" borderId="4" xfId="0" applyNumberFormat="1" applyFont="1" applyFill="1" applyBorder="1" applyAlignment="1">
      <alignment horizontal="right"/>
    </xf>
    <xf numFmtId="10" fontId="1" fillId="4" borderId="4" xfId="0" applyNumberFormat="1" applyFont="1" applyFill="1" applyBorder="1" applyAlignment="1">
      <alignment horizontal="right"/>
    </xf>
    <xf numFmtId="0" fontId="7" fillId="0" borderId="0" xfId="1" applyFont="1" applyAlignment="1" applyProtection="1">
      <alignment vertical="top"/>
    </xf>
    <xf numFmtId="0" fontId="7" fillId="0" borderId="0" xfId="1" applyFont="1" applyAlignment="1">
      <alignment vertical="top"/>
    </xf>
    <xf numFmtId="0" fontId="7" fillId="0" borderId="0" xfId="1" applyFont="1" applyAlignment="1" applyProtection="1">
      <alignment vertical="top" wrapText="1"/>
    </xf>
    <xf numFmtId="0" fontId="7" fillId="0" borderId="14" xfId="1" applyFont="1" applyBorder="1" applyAlignment="1" applyProtection="1">
      <alignment vertical="top"/>
    </xf>
    <xf numFmtId="0" fontId="7" fillId="0" borderId="0" xfId="1" applyFont="1" applyBorder="1" applyAlignment="1" applyProtection="1">
      <alignment vertical="top"/>
    </xf>
    <xf numFmtId="0" fontId="7" fillId="0" borderId="0" xfId="1" applyFont="1" applyBorder="1" applyAlignment="1" applyProtection="1">
      <alignment vertical="top" wrapText="1"/>
    </xf>
    <xf numFmtId="0" fontId="7" fillId="0" borderId="15" xfId="1" applyFont="1" applyBorder="1" applyAlignment="1" applyProtection="1">
      <alignment vertical="top"/>
    </xf>
    <xf numFmtId="0" fontId="8" fillId="0" borderId="14" xfId="1" applyFont="1" applyBorder="1" applyAlignment="1" applyProtection="1">
      <alignment vertical="top"/>
    </xf>
    <xf numFmtId="0" fontId="8" fillId="0" borderId="0" xfId="1" applyFont="1" applyBorder="1" applyAlignment="1" applyProtection="1">
      <alignment vertical="top"/>
    </xf>
    <xf numFmtId="0" fontId="8" fillId="0" borderId="0" xfId="1" applyFont="1" applyBorder="1" applyAlignment="1" applyProtection="1">
      <alignment vertical="top" wrapText="1"/>
    </xf>
    <xf numFmtId="0" fontId="8" fillId="0" borderId="15" xfId="1" applyFont="1" applyBorder="1" applyAlignment="1" applyProtection="1">
      <alignment vertical="top"/>
    </xf>
    <xf numFmtId="0" fontId="8" fillId="0" borderId="0" xfId="1" applyFont="1" applyAlignment="1">
      <alignment vertical="top"/>
    </xf>
    <xf numFmtId="0" fontId="10" fillId="0" borderId="0" xfId="1" applyFont="1" applyBorder="1" applyAlignment="1" applyProtection="1">
      <alignment vertical="top"/>
    </xf>
    <xf numFmtId="0" fontId="8" fillId="0" borderId="0" xfId="1" applyFont="1" applyAlignment="1" applyProtection="1">
      <alignment vertical="top"/>
    </xf>
    <xf numFmtId="0" fontId="8" fillId="0" borderId="0" xfId="1" applyFont="1" applyAlignment="1" applyProtection="1">
      <alignment vertical="top" wrapText="1"/>
    </xf>
    <xf numFmtId="0" fontId="9" fillId="0" borderId="0" xfId="1" applyFont="1" applyAlignment="1" applyProtection="1">
      <alignment vertical="top"/>
    </xf>
    <xf numFmtId="0" fontId="7" fillId="0" borderId="0" xfId="1" applyFont="1" applyAlignment="1" applyProtection="1">
      <alignment horizontal="center" vertical="top"/>
    </xf>
    <xf numFmtId="0" fontId="7" fillId="0" borderId="14" xfId="1" applyFont="1" applyBorder="1" applyAlignment="1" applyProtection="1">
      <alignment horizontal="left" vertical="center"/>
    </xf>
    <xf numFmtId="0" fontId="9" fillId="0" borderId="0" xfId="1" applyFont="1" applyBorder="1" applyAlignment="1" applyProtection="1">
      <alignment horizontal="center" vertical="center" wrapText="1"/>
    </xf>
    <xf numFmtId="0" fontId="7" fillId="0" borderId="0" xfId="1" applyFont="1" applyBorder="1" applyAlignment="1" applyProtection="1">
      <alignment horizontal="left" vertical="top"/>
    </xf>
    <xf numFmtId="0" fontId="9" fillId="0" borderId="0" xfId="1" applyFont="1" applyBorder="1" applyAlignment="1" applyProtection="1">
      <alignment horizontal="center" vertical="top"/>
    </xf>
    <xf numFmtId="0" fontId="9" fillId="0" borderId="14" xfId="1" applyFont="1" applyBorder="1" applyAlignment="1" applyProtection="1">
      <alignment horizontal="center" vertical="center" wrapText="1"/>
    </xf>
    <xf numFmtId="0" fontId="9" fillId="0" borderId="0" xfId="1" applyFont="1" applyBorder="1" applyAlignment="1" applyProtection="1">
      <alignment vertical="top"/>
    </xf>
    <xf numFmtId="0" fontId="7" fillId="0" borderId="14" xfId="1" applyFont="1" applyBorder="1" applyAlignment="1" applyProtection="1">
      <alignment horizontal="left" vertical="top"/>
    </xf>
    <xf numFmtId="0" fontId="9" fillId="0" borderId="10" xfId="1" applyFont="1" applyBorder="1" applyAlignment="1">
      <alignment horizontal="left" vertical="top"/>
    </xf>
    <xf numFmtId="0" fontId="9" fillId="0" borderId="11" xfId="1" applyFont="1" applyBorder="1" applyAlignment="1">
      <alignment horizontal="left" vertical="top"/>
    </xf>
    <xf numFmtId="0" fontId="9" fillId="0" borderId="1" xfId="1" applyFont="1" applyBorder="1" applyAlignment="1">
      <alignment horizontal="left" vertical="center"/>
    </xf>
    <xf numFmtId="0" fontId="9" fillId="0" borderId="2" xfId="1" applyFont="1" applyBorder="1" applyAlignment="1">
      <alignment horizontal="left" vertical="top"/>
    </xf>
    <xf numFmtId="0" fontId="7" fillId="0" borderId="2" xfId="1" applyFont="1" applyBorder="1" applyAlignment="1">
      <alignment vertical="top"/>
    </xf>
    <xf numFmtId="164" fontId="7" fillId="0" borderId="8" xfId="2" applyFont="1" applyBorder="1" applyAlignment="1" applyProtection="1">
      <alignment horizontal="right" vertical="top"/>
    </xf>
    <xf numFmtId="164" fontId="7" fillId="0" borderId="7" xfId="2" applyFont="1" applyBorder="1" applyAlignment="1" applyProtection="1">
      <alignment horizontal="right" vertical="top"/>
    </xf>
    <xf numFmtId="164" fontId="7" fillId="0" borderId="0" xfId="2" applyFont="1" applyBorder="1" applyAlignment="1" applyProtection="1">
      <alignment horizontal="right" vertical="top"/>
    </xf>
    <xf numFmtId="0" fontId="7" fillId="0" borderId="0" xfId="1" applyFont="1" applyAlignment="1" applyProtection="1">
      <alignment horizontal="left" vertical="top"/>
    </xf>
    <xf numFmtId="0" fontId="7" fillId="0" borderId="0" xfId="1" applyFont="1" applyFill="1" applyBorder="1" applyAlignment="1" applyProtection="1">
      <alignment vertical="top"/>
    </xf>
    <xf numFmtId="0" fontId="7" fillId="0" borderId="11" xfId="1" applyFont="1" applyFill="1" applyBorder="1" applyAlignment="1" applyProtection="1">
      <alignment vertical="top"/>
    </xf>
    <xf numFmtId="0" fontId="7" fillId="0" borderId="11" xfId="1" applyFont="1" applyBorder="1" applyAlignment="1" applyProtection="1">
      <alignment vertical="top"/>
    </xf>
    <xf numFmtId="0" fontId="7" fillId="0" borderId="0" xfId="1" applyFont="1" applyBorder="1" applyAlignment="1">
      <alignment vertical="top"/>
    </xf>
    <xf numFmtId="0" fontId="7" fillId="0" borderId="7" xfId="1" applyFont="1" applyFill="1" applyBorder="1" applyAlignment="1" applyProtection="1">
      <alignment vertical="top"/>
    </xf>
    <xf numFmtId="0" fontId="7" fillId="0" borderId="7" xfId="1" applyFont="1" applyBorder="1" applyAlignment="1" applyProtection="1">
      <alignment vertical="top"/>
    </xf>
    <xf numFmtId="0" fontId="7" fillId="0" borderId="0" xfId="1" applyFont="1" applyFill="1" applyBorder="1" applyAlignment="1" applyProtection="1">
      <alignment horizontal="left"/>
      <protection locked="0"/>
    </xf>
    <xf numFmtId="0" fontId="7" fillId="0" borderId="0" xfId="4" applyFont="1" applyBorder="1" applyAlignment="1" applyProtection="1">
      <alignment horizontal="left"/>
      <protection locked="0"/>
    </xf>
    <xf numFmtId="0" fontId="7" fillId="0" borderId="0" xfId="4" applyFont="1" applyBorder="1" applyAlignment="1" applyProtection="1">
      <alignment vertical="top"/>
    </xf>
    <xf numFmtId="0" fontId="7" fillId="0" borderId="0" xfId="1" applyFont="1" applyFill="1" applyBorder="1" applyAlignment="1" applyProtection="1">
      <alignment horizontal="left"/>
    </xf>
    <xf numFmtId="0" fontId="7" fillId="0" borderId="0" xfId="1" applyFont="1" applyBorder="1" applyProtection="1"/>
    <xf numFmtId="0" fontId="7" fillId="0" borderId="0" xfId="1" applyFont="1" applyBorder="1" applyAlignment="1" applyProtection="1"/>
    <xf numFmtId="0" fontId="7" fillId="0" borderId="0" xfId="1" applyFont="1" applyFill="1" applyBorder="1" applyAlignment="1" applyProtection="1"/>
    <xf numFmtId="0" fontId="7" fillId="0" borderId="0" xfId="1" applyFont="1" applyFill="1" applyBorder="1" applyProtection="1"/>
    <xf numFmtId="0" fontId="7" fillId="0" borderId="0" xfId="1" applyFont="1" applyFill="1" applyBorder="1" applyAlignment="1"/>
    <xf numFmtId="0" fontId="7" fillId="0" borderId="0" xfId="1" applyFont="1" applyFill="1" applyBorder="1"/>
    <xf numFmtId="0" fontId="7" fillId="0" borderId="0" xfId="1" applyFont="1" applyBorder="1"/>
    <xf numFmtId="0" fontId="7" fillId="0" borderId="0" xfId="1" applyFont="1" applyBorder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1" fillId="0" borderId="0" xfId="0" applyFont="1"/>
    <xf numFmtId="4" fontId="0" fillId="0" borderId="5" xfId="0" applyNumberFormat="1" applyFill="1" applyBorder="1" applyAlignment="1">
      <alignment horizontal="right" vertical="center"/>
    </xf>
    <xf numFmtId="4" fontId="1" fillId="4" borderId="4" xfId="0" applyNumberFormat="1" applyFont="1" applyFill="1" applyBorder="1" applyAlignment="1">
      <alignment horizontal="right" vertical="center"/>
    </xf>
    <xf numFmtId="10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left"/>
    </xf>
    <xf numFmtId="10" fontId="1" fillId="0" borderId="0" xfId="5" applyNumberFormat="1" applyFont="1" applyAlignment="1">
      <alignment horizontal="right"/>
    </xf>
    <xf numFmtId="4" fontId="0" fillId="0" borderId="13" xfId="0" applyNumberFormat="1" applyBorder="1" applyAlignment="1">
      <alignment horizontal="right"/>
    </xf>
    <xf numFmtId="0" fontId="0" fillId="0" borderId="0" xfId="0" applyAlignment="1">
      <alignment horizontal="center"/>
    </xf>
    <xf numFmtId="0" fontId="13" fillId="0" borderId="0" xfId="6"/>
    <xf numFmtId="4" fontId="1" fillId="4" borderId="16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16" xfId="0" applyNumberFormat="1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4" fontId="0" fillId="0" borderId="16" xfId="0" applyNumberFormat="1" applyBorder="1" applyAlignment="1" applyProtection="1">
      <alignment horizontal="right" vertical="center" wrapText="1"/>
      <protection locked="0"/>
    </xf>
    <xf numFmtId="0" fontId="0" fillId="0" borderId="17" xfId="0" applyFill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1" fillId="4" borderId="16" xfId="0" applyFont="1" applyFill="1" applyBorder="1" applyAlignment="1" applyProtection="1">
      <alignment horizontal="center" vertical="center" wrapText="1"/>
      <protection locked="0"/>
    </xf>
    <xf numFmtId="4" fontId="1" fillId="4" borderId="16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4" fontId="0" fillId="0" borderId="0" xfId="0" applyNumberFormat="1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13" fillId="0" borderId="0" xfId="6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4" fontId="0" fillId="0" borderId="0" xfId="0" applyNumberFormat="1" applyAlignment="1" applyProtection="1">
      <alignment horizontal="right" vertical="center" wrapText="1"/>
      <protection locked="0"/>
    </xf>
    <xf numFmtId="10" fontId="1" fillId="0" borderId="0" xfId="5" applyNumberFormat="1" applyFont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10" fontId="1" fillId="0" borderId="0" xfId="0" applyNumberFormat="1" applyFont="1" applyAlignment="1" applyProtection="1">
      <alignment horizontal="right" vertical="center" wrapText="1"/>
      <protection locked="0"/>
    </xf>
    <xf numFmtId="4" fontId="3" fillId="0" borderId="0" xfId="0" applyNumberFormat="1" applyFont="1" applyFill="1" applyAlignment="1" applyProtection="1">
      <alignment horizontal="right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16" xfId="0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0" fillId="0" borderId="17" xfId="0" applyFill="1" applyBorder="1" applyAlignment="1" applyProtection="1">
      <alignment vertical="center" wrapText="1"/>
      <protection locked="0"/>
    </xf>
    <xf numFmtId="0" fontId="0" fillId="0" borderId="16" xfId="0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center" wrapText="1"/>
      <protection locked="0"/>
    </xf>
    <xf numFmtId="4" fontId="0" fillId="0" borderId="7" xfId="0" applyNumberFormat="1" applyBorder="1" applyAlignment="1">
      <alignment horizontal="right" vertical="center"/>
    </xf>
    <xf numFmtId="4" fontId="3" fillId="0" borderId="0" xfId="0" applyNumberFormat="1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horizontal="right" vertical="center"/>
    </xf>
    <xf numFmtId="10" fontId="1" fillId="0" borderId="0" xfId="5" applyNumberFormat="1" applyFont="1" applyAlignment="1">
      <alignment horizontal="righ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10" fontId="1" fillId="0" borderId="0" xfId="0" applyNumberFormat="1" applyFont="1" applyFill="1" applyAlignment="1">
      <alignment horizontal="right" vertical="center"/>
    </xf>
    <xf numFmtId="4" fontId="0" fillId="0" borderId="0" xfId="0" applyNumberFormat="1" applyAlignment="1">
      <alignment vertical="center"/>
    </xf>
    <xf numFmtId="4" fontId="1" fillId="4" borderId="4" xfId="0" applyNumberFormat="1" applyFont="1" applyFill="1" applyBorder="1" applyAlignment="1">
      <alignment horizontal="right" vertical="center"/>
    </xf>
    <xf numFmtId="4" fontId="1" fillId="4" borderId="4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1" fillId="4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0" fillId="0" borderId="19" xfId="0" applyBorder="1" applyAlignment="1">
      <alignment horizontal="center" vertical="center"/>
    </xf>
    <xf numFmtId="0" fontId="0" fillId="0" borderId="19" xfId="0" applyBorder="1" applyAlignment="1">
      <alignment vertical="center" wrapText="1"/>
    </xf>
    <xf numFmtId="0" fontId="0" fillId="0" borderId="17" xfId="0" applyBorder="1" applyAlignment="1">
      <alignment horizontal="center" vertical="center"/>
    </xf>
    <xf numFmtId="4" fontId="0" fillId="0" borderId="19" xfId="0" applyNumberFormat="1" applyBorder="1" applyAlignment="1">
      <alignment horizontal="right" vertical="center"/>
    </xf>
    <xf numFmtId="0" fontId="0" fillId="0" borderId="20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17" xfId="0" applyFill="1" applyBorder="1" applyAlignment="1">
      <alignment horizontal="center" vertical="center"/>
    </xf>
    <xf numFmtId="0" fontId="0" fillId="0" borderId="17" xfId="0" applyFill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4" fontId="0" fillId="0" borderId="20" xfId="0" applyNumberFormat="1" applyBorder="1" applyAlignment="1">
      <alignment horizontal="right" vertical="center"/>
    </xf>
    <xf numFmtId="4" fontId="0" fillId="0" borderId="21" xfId="0" applyNumberFormat="1" applyBorder="1" applyAlignment="1">
      <alignment horizontal="right" vertical="center"/>
    </xf>
    <xf numFmtId="4" fontId="0" fillId="0" borderId="17" xfId="0" applyNumberFormat="1" applyBorder="1" applyAlignment="1">
      <alignment horizontal="right" vertical="center"/>
    </xf>
    <xf numFmtId="0" fontId="3" fillId="0" borderId="1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17" xfId="0" applyFont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vertical="center" wrapText="1"/>
    </xf>
    <xf numFmtId="4" fontId="3" fillId="6" borderId="0" xfId="0" applyNumberFormat="1" applyFont="1" applyFill="1"/>
    <xf numFmtId="4" fontId="3" fillId="0" borderId="0" xfId="0" applyNumberFormat="1" applyFont="1" applyAlignment="1">
      <alignment horizontal="left"/>
    </xf>
    <xf numFmtId="0" fontId="3" fillId="0" borderId="0" xfId="0" applyFont="1"/>
    <xf numFmtId="4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4" fontId="3" fillId="0" borderId="0" xfId="0" applyNumberFormat="1" applyFont="1" applyAlignment="1">
      <alignment horizontal="right"/>
    </xf>
    <xf numFmtId="4" fontId="3" fillId="6" borderId="0" xfId="0" applyNumberFormat="1" applyFont="1" applyFill="1" applyAlignment="1">
      <alignment horizontal="left"/>
    </xf>
    <xf numFmtId="4" fontId="3" fillId="6" borderId="0" xfId="0" applyNumberFormat="1" applyFont="1" applyFill="1" applyAlignment="1">
      <alignment horizontal="center"/>
    </xf>
    <xf numFmtId="0" fontId="3" fillId="6" borderId="0" xfId="0" applyFont="1" applyFill="1"/>
    <xf numFmtId="4" fontId="3" fillId="0" borderId="0" xfId="0" applyNumberFormat="1" applyFont="1" applyAlignment="1">
      <alignment horizontal="center"/>
    </xf>
    <xf numFmtId="4" fontId="3" fillId="0" borderId="0" xfId="0" applyNumberFormat="1" applyFont="1" applyAlignment="1"/>
    <xf numFmtId="4" fontId="3" fillId="0" borderId="0" xfId="0" applyNumberFormat="1" applyFont="1" applyAlignment="1">
      <alignment horizontal="center" wrapText="1"/>
    </xf>
    <xf numFmtId="4" fontId="3" fillId="0" borderId="0" xfId="0" applyNumberFormat="1" applyFont="1" applyAlignment="1">
      <alignment wrapText="1"/>
    </xf>
    <xf numFmtId="0" fontId="3" fillId="6" borderId="0" xfId="0" applyFont="1" applyFill="1" applyAlignment="1">
      <alignment wrapText="1"/>
    </xf>
    <xf numFmtId="0" fontId="3" fillId="0" borderId="0" xfId="0" applyFont="1" applyAlignment="1">
      <alignment wrapText="1"/>
    </xf>
    <xf numFmtId="4" fontId="3" fillId="0" borderId="0" xfId="0" applyNumberFormat="1" applyFont="1"/>
    <xf numFmtId="0" fontId="3" fillId="0" borderId="0" xfId="0" applyFont="1"/>
    <xf numFmtId="4" fontId="3" fillId="6" borderId="0" xfId="0" applyNumberFormat="1" applyFont="1" applyFill="1" applyAlignment="1">
      <alignment horizontal="center"/>
    </xf>
    <xf numFmtId="0" fontId="3" fillId="6" borderId="0" xfId="0" applyFont="1" applyFill="1"/>
    <xf numFmtId="0" fontId="0" fillId="6" borderId="16" xfId="0" applyFill="1" applyBorder="1" applyAlignment="1">
      <alignment horizontal="center" vertical="center"/>
    </xf>
    <xf numFmtId="0" fontId="0" fillId="6" borderId="16" xfId="0" applyFill="1" applyBorder="1" applyAlignment="1">
      <alignment vertical="center" wrapText="1"/>
    </xf>
    <xf numFmtId="4" fontId="0" fillId="0" borderId="22" xfId="0" applyNumberFormat="1" applyBorder="1" applyAlignment="1">
      <alignment horizontal="right" vertical="center"/>
    </xf>
    <xf numFmtId="0" fontId="0" fillId="0" borderId="23" xfId="0" applyBorder="1" applyAlignment="1" applyProtection="1">
      <alignment horizontal="center" vertical="center" wrapText="1"/>
      <protection locked="0"/>
    </xf>
    <xf numFmtId="4" fontId="0" fillId="6" borderId="0" xfId="0" applyNumberFormat="1" applyFill="1"/>
    <xf numFmtId="0" fontId="0" fillId="6" borderId="0" xfId="0" applyFill="1"/>
    <xf numFmtId="0" fontId="0" fillId="0" borderId="0" xfId="0" applyAlignment="1"/>
    <xf numFmtId="0" fontId="3" fillId="0" borderId="16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right" vertical="center"/>
    </xf>
    <xf numFmtId="4" fontId="1" fillId="4" borderId="4" xfId="0" applyNumberFormat="1" applyFont="1" applyFill="1" applyBorder="1" applyAlignment="1">
      <alignment horizontal="center" vertical="center"/>
    </xf>
    <xf numFmtId="4" fontId="3" fillId="0" borderId="0" xfId="0" applyNumberFormat="1" applyFont="1"/>
    <xf numFmtId="0" fontId="3" fillId="0" borderId="0" xfId="0" applyFont="1" applyAlignment="1">
      <alignment wrapText="1"/>
    </xf>
    <xf numFmtId="0" fontId="3" fillId="0" borderId="0" xfId="0" applyFont="1"/>
    <xf numFmtId="4" fontId="3" fillId="6" borderId="0" xfId="0" applyNumberFormat="1" applyFont="1" applyFill="1" applyAlignment="1">
      <alignment horizontal="left"/>
    </xf>
    <xf numFmtId="4" fontId="3" fillId="0" borderId="0" xfId="0" applyNumberFormat="1" applyFont="1" applyAlignment="1">
      <alignment horizontal="right"/>
    </xf>
    <xf numFmtId="4" fontId="3" fillId="6" borderId="0" xfId="0" applyNumberFormat="1" applyFont="1" applyFill="1" applyAlignment="1">
      <alignment horizontal="center"/>
    </xf>
    <xf numFmtId="0" fontId="3" fillId="6" borderId="0" xfId="0" applyFont="1" applyFill="1"/>
    <xf numFmtId="4" fontId="0" fillId="0" borderId="0" xfId="0" applyNumberFormat="1"/>
    <xf numFmtId="0" fontId="0" fillId="0" borderId="0" xfId="0"/>
    <xf numFmtId="4" fontId="3" fillId="0" borderId="0" xfId="0" applyNumberFormat="1" applyFont="1" applyAlignment="1">
      <alignment horizontal="center"/>
    </xf>
    <xf numFmtId="4" fontId="0" fillId="0" borderId="7" xfId="0" applyNumberFormat="1" applyBorder="1" applyAlignment="1">
      <alignment horizontal="right" vertical="center"/>
    </xf>
    <xf numFmtId="3" fontId="3" fillId="0" borderId="0" xfId="0" applyNumberFormat="1" applyFont="1" applyAlignment="1">
      <alignment horizontal="center"/>
    </xf>
    <xf numFmtId="0" fontId="0" fillId="0" borderId="0" xfId="0" applyAlignment="1" applyProtection="1">
      <alignment vertical="center"/>
      <protection locked="0"/>
    </xf>
    <xf numFmtId="4" fontId="1" fillId="0" borderId="0" xfId="0" applyNumberFormat="1" applyFont="1" applyAlignment="1" applyProtection="1">
      <alignment vertical="center" wrapText="1"/>
      <protection locked="0"/>
    </xf>
    <xf numFmtId="4" fontId="0" fillId="0" borderId="0" xfId="0" applyNumberFormat="1" applyFont="1" applyAlignment="1" applyProtection="1">
      <alignment vertical="center" wrapText="1"/>
      <protection locked="0"/>
    </xf>
    <xf numFmtId="0" fontId="3" fillId="0" borderId="18" xfId="0" applyFont="1" applyFill="1" applyBorder="1" applyAlignment="1" applyProtection="1">
      <alignment horizontal="left" vertical="center" wrapText="1"/>
      <protection locked="0"/>
    </xf>
    <xf numFmtId="4" fontId="0" fillId="0" borderId="16" xfId="0" applyNumberFormat="1" applyFill="1" applyBorder="1" applyAlignment="1" applyProtection="1">
      <alignment horizontal="right" vertical="center" wrapText="1"/>
      <protection locked="0"/>
    </xf>
    <xf numFmtId="0" fontId="0" fillId="0" borderId="0" xfId="0" applyFill="1" applyAlignment="1" applyProtection="1">
      <alignment vertical="center" wrapText="1"/>
      <protection locked="0"/>
    </xf>
    <xf numFmtId="4" fontId="0" fillId="0" borderId="0" xfId="0" applyNumberFormat="1" applyFill="1" applyAlignment="1" applyProtection="1">
      <alignment vertical="center" wrapText="1"/>
      <protection locked="0"/>
    </xf>
    <xf numFmtId="0" fontId="1" fillId="4" borderId="11" xfId="0" applyFont="1" applyFill="1" applyBorder="1" applyAlignment="1">
      <alignment horizontal="center" vertical="center"/>
    </xf>
    <xf numFmtId="0" fontId="1" fillId="0" borderId="0" xfId="0" applyFont="1"/>
    <xf numFmtId="4" fontId="0" fillId="0" borderId="0" xfId="0" applyNumberFormat="1"/>
    <xf numFmtId="0" fontId="0" fillId="0" borderId="0" xfId="0"/>
    <xf numFmtId="0" fontId="0" fillId="0" borderId="11" xfId="0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0" borderId="0" xfId="0" applyFont="1" applyBorder="1"/>
    <xf numFmtId="0" fontId="1" fillId="4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6" borderId="24" xfId="0" applyFill="1" applyBorder="1" applyAlignment="1">
      <alignment horizontal="center" vertical="center"/>
    </xf>
    <xf numFmtId="0" fontId="0" fillId="6" borderId="24" xfId="0" applyFill="1" applyBorder="1" applyAlignment="1">
      <alignment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4" fontId="0" fillId="0" borderId="6" xfId="0" applyNumberFormat="1" applyBorder="1" applyAlignment="1">
      <alignment horizontal="right" vertical="center"/>
    </xf>
    <xf numFmtId="2" fontId="0" fillId="0" borderId="19" xfId="0" applyNumberFormat="1" applyBorder="1" applyAlignment="1">
      <alignment vertical="center" wrapText="1"/>
    </xf>
    <xf numFmtId="0" fontId="0" fillId="0" borderId="19" xfId="0" applyBorder="1" applyAlignment="1">
      <alignment horizontal="center" vertical="center" wrapText="1"/>
    </xf>
    <xf numFmtId="4" fontId="0" fillId="6" borderId="0" xfId="0" applyNumberFormat="1" applyFill="1" applyAlignment="1">
      <alignment horizontal="center"/>
    </xf>
    <xf numFmtId="4" fontId="0" fillId="6" borderId="0" xfId="0" applyNumberFormat="1" applyFont="1" applyFill="1" applyAlignment="1">
      <alignment horizontal="center"/>
    </xf>
    <xf numFmtId="4" fontId="16" fillId="6" borderId="0" xfId="0" applyNumberFormat="1" applyFont="1" applyFill="1" applyAlignment="1">
      <alignment horizontal="center"/>
    </xf>
    <xf numFmtId="0" fontId="0" fillId="0" borderId="19" xfId="0" applyBorder="1" applyAlignment="1">
      <alignment horizontal="right" vertical="center" wrapText="1"/>
    </xf>
    <xf numFmtId="4" fontId="0" fillId="0" borderId="16" xfId="0" applyNumberFormat="1" applyBorder="1" applyAlignment="1" applyProtection="1">
      <alignment vertical="center" wrapText="1"/>
      <protection locked="0"/>
    </xf>
    <xf numFmtId="4" fontId="0" fillId="0" borderId="5" xfId="0" applyNumberFormat="1" applyBorder="1" applyAlignment="1">
      <alignment vertical="center"/>
    </xf>
    <xf numFmtId="4" fontId="0" fillId="0" borderId="19" xfId="0" applyNumberFormat="1" applyBorder="1" applyAlignment="1">
      <alignment vertical="center"/>
    </xf>
    <xf numFmtId="4" fontId="0" fillId="0" borderId="6" xfId="0" applyNumberFormat="1" applyBorder="1" applyAlignment="1">
      <alignment vertical="center"/>
    </xf>
    <xf numFmtId="0" fontId="1" fillId="4" borderId="10" xfId="0" applyFont="1" applyFill="1" applyBorder="1" applyAlignment="1">
      <alignment horizontal="center"/>
    </xf>
    <xf numFmtId="4" fontId="0" fillId="0" borderId="8" xfId="0" applyNumberFormat="1" applyFill="1" applyBorder="1" applyAlignment="1">
      <alignment horizontal="right" vertical="center"/>
    </xf>
    <xf numFmtId="0" fontId="0" fillId="2" borderId="14" xfId="0" applyFill="1" applyBorder="1" applyAlignment="1">
      <alignment horizontal="center"/>
    </xf>
    <xf numFmtId="10" fontId="0" fillId="0" borderId="10" xfId="0" applyNumberFormat="1" applyBorder="1" applyAlignment="1">
      <alignment horizontal="center"/>
    </xf>
    <xf numFmtId="4" fontId="1" fillId="4" borderId="8" xfId="0" applyNumberFormat="1" applyFont="1" applyFill="1" applyBorder="1" applyAlignment="1">
      <alignment horizontal="right"/>
    </xf>
    <xf numFmtId="4" fontId="1" fillId="4" borderId="14" xfId="0" applyNumberFormat="1" applyFont="1" applyFill="1" applyBorder="1" applyAlignment="1">
      <alignment horizontal="right" vertical="center"/>
    </xf>
    <xf numFmtId="10" fontId="1" fillId="4" borderId="10" xfId="0" applyNumberFormat="1" applyFont="1" applyFill="1" applyBorder="1" applyAlignment="1">
      <alignment horizontal="right"/>
    </xf>
    <xf numFmtId="0" fontId="1" fillId="4" borderId="6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0" fillId="0" borderId="25" xfId="0" applyBorder="1" applyAlignment="1">
      <alignment horizontal="center" vertical="center"/>
    </xf>
    <xf numFmtId="4" fontId="0" fillId="0" borderId="27" xfId="0" applyNumberFormat="1" applyBorder="1" applyAlignment="1" applyProtection="1">
      <alignment vertical="center" wrapText="1"/>
      <protection locked="0"/>
    </xf>
    <xf numFmtId="4" fontId="0" fillId="0" borderId="28" xfId="0" applyNumberFormat="1" applyBorder="1" applyAlignment="1" applyProtection="1">
      <alignment vertical="center" wrapText="1"/>
      <protection locked="0"/>
    </xf>
    <xf numFmtId="4" fontId="0" fillId="0" borderId="29" xfId="0" applyNumberFormat="1" applyBorder="1" applyAlignment="1" applyProtection="1">
      <alignment vertical="center" wrapText="1"/>
      <protection locked="0"/>
    </xf>
    <xf numFmtId="4" fontId="0" fillId="0" borderId="26" xfId="0" applyNumberFormat="1" applyBorder="1" applyAlignment="1" applyProtection="1">
      <alignment horizontal="right" vertical="center" wrapText="1"/>
      <protection locked="0"/>
    </xf>
    <xf numFmtId="0" fontId="0" fillId="0" borderId="2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6" borderId="31" xfId="0" applyFill="1" applyBorder="1" applyAlignment="1">
      <alignment vertical="center" wrapText="1"/>
    </xf>
    <xf numFmtId="0" fontId="0" fillId="0" borderId="32" xfId="0" applyBorder="1" applyAlignment="1">
      <alignment horizontal="left" vertical="center"/>
    </xf>
    <xf numFmtId="0" fontId="0" fillId="6" borderId="10" xfId="0" applyFill="1" applyBorder="1" applyAlignment="1">
      <alignment vertical="center" wrapText="1"/>
    </xf>
    <xf numFmtId="0" fontId="0" fillId="6" borderId="33" xfId="0" applyFill="1" applyBorder="1" applyAlignment="1">
      <alignment horizontal="center" vertical="center"/>
    </xf>
    <xf numFmtId="0" fontId="0" fillId="6" borderId="28" xfId="0" applyFill="1" applyBorder="1" applyAlignment="1">
      <alignment horizontal="center" vertical="center"/>
    </xf>
    <xf numFmtId="0" fontId="0" fillId="6" borderId="34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34" xfId="0" applyFill="1" applyBorder="1" applyAlignment="1">
      <alignment vertical="center" wrapText="1"/>
    </xf>
    <xf numFmtId="0" fontId="0" fillId="6" borderId="6" xfId="0" applyFill="1" applyBorder="1" applyAlignment="1">
      <alignment vertical="center" wrapText="1"/>
    </xf>
    <xf numFmtId="0" fontId="0" fillId="0" borderId="35" xfId="0" applyBorder="1" applyAlignment="1">
      <alignment vertical="center" wrapText="1"/>
    </xf>
    <xf numFmtId="4" fontId="0" fillId="0" borderId="27" xfId="0" applyNumberFormat="1" applyBorder="1" applyAlignment="1" applyProtection="1">
      <alignment horizontal="right" vertical="center" wrapText="1"/>
      <protection locked="0"/>
    </xf>
    <xf numFmtId="4" fontId="0" fillId="0" borderId="28" xfId="0" applyNumberFormat="1" applyBorder="1" applyAlignment="1" applyProtection="1">
      <alignment horizontal="right" vertical="center" wrapText="1"/>
      <protection locked="0"/>
    </xf>
    <xf numFmtId="4" fontId="0" fillId="0" borderId="29" xfId="0" applyNumberFormat="1" applyBorder="1" applyAlignment="1" applyProtection="1">
      <alignment horizontal="right" vertical="center" wrapText="1"/>
      <protection locked="0"/>
    </xf>
    <xf numFmtId="4" fontId="3" fillId="6" borderId="0" xfId="0" applyNumberFormat="1" applyFont="1" applyFill="1" applyAlignment="1">
      <alignment horizontal="left"/>
    </xf>
    <xf numFmtId="4" fontId="3" fillId="6" borderId="0" xfId="0" applyNumberFormat="1" applyFont="1" applyFill="1" applyBorder="1" applyAlignment="1">
      <alignment horizontal="left"/>
    </xf>
    <xf numFmtId="166" fontId="3" fillId="6" borderId="0" xfId="0" applyNumberFormat="1" applyFont="1" applyFill="1" applyAlignment="1">
      <alignment horizontal="center"/>
    </xf>
    <xf numFmtId="166" fontId="3" fillId="6" borderId="0" xfId="0" applyNumberFormat="1" applyFont="1" applyFill="1" applyAlignment="1">
      <alignment horizontal="left"/>
    </xf>
    <xf numFmtId="0" fontId="0" fillId="0" borderId="16" xfId="0" applyFill="1" applyBorder="1" applyAlignment="1" applyProtection="1">
      <alignment horizontal="center" vertical="center" wrapText="1"/>
      <protection locked="0"/>
    </xf>
    <xf numFmtId="4" fontId="0" fillId="0" borderId="0" xfId="0" applyNumberFormat="1" applyBorder="1" applyAlignment="1">
      <alignment horizontal="right" vertical="center"/>
    </xf>
    <xf numFmtId="4" fontId="0" fillId="0" borderId="25" xfId="0" applyNumberFormat="1" applyBorder="1" applyAlignment="1">
      <alignment horizontal="right" vertical="center"/>
    </xf>
    <xf numFmtId="0" fontId="0" fillId="0" borderId="21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6" xfId="0" applyBorder="1" applyAlignment="1">
      <alignment vertical="center" wrapText="1"/>
    </xf>
    <xf numFmtId="4" fontId="0" fillId="0" borderId="21" xfId="0" applyNumberFormat="1" applyBorder="1" applyAlignment="1">
      <alignment vertical="center"/>
    </xf>
    <xf numFmtId="4" fontId="7" fillId="0" borderId="0" xfId="1" applyNumberFormat="1" applyFont="1" applyAlignment="1">
      <alignment vertical="top"/>
    </xf>
    <xf numFmtId="167" fontId="7" fillId="0" borderId="0" xfId="1" applyNumberFormat="1" applyFont="1" applyAlignment="1">
      <alignment vertical="top"/>
    </xf>
    <xf numFmtId="0" fontId="6" fillId="7" borderId="41" xfId="0" applyFont="1" applyFill="1" applyBorder="1" applyAlignment="1">
      <alignment vertical="center"/>
    </xf>
    <xf numFmtId="0" fontId="6" fillId="7" borderId="42" xfId="0" applyFont="1" applyFill="1" applyBorder="1" applyAlignment="1">
      <alignment horizontal="center"/>
    </xf>
    <xf numFmtId="0" fontId="6" fillId="7" borderId="43" xfId="0" applyFont="1" applyFill="1" applyBorder="1" applyAlignment="1">
      <alignment horizontal="center"/>
    </xf>
    <xf numFmtId="0" fontId="6" fillId="7" borderId="44" xfId="0" applyFont="1" applyFill="1" applyBorder="1" applyAlignment="1">
      <alignment horizontal="center"/>
    </xf>
    <xf numFmtId="0" fontId="6" fillId="7" borderId="45" xfId="0" applyFont="1" applyFill="1" applyBorder="1" applyAlignment="1">
      <alignment horizontal="center"/>
    </xf>
    <xf numFmtId="39" fontId="0" fillId="9" borderId="47" xfId="10" applyNumberFormat="1" applyFont="1" applyFill="1" applyBorder="1" applyAlignment="1" applyProtection="1">
      <alignment horizontal="center"/>
    </xf>
    <xf numFmtId="39" fontId="0" fillId="9" borderId="52" xfId="10" applyNumberFormat="1" applyFont="1" applyFill="1" applyBorder="1" applyAlignment="1" applyProtection="1">
      <alignment horizontal="center"/>
    </xf>
    <xf numFmtId="39" fontId="0" fillId="9" borderId="59" xfId="10" applyNumberFormat="1" applyFont="1" applyFill="1" applyBorder="1" applyAlignment="1" applyProtection="1">
      <alignment horizontal="center"/>
    </xf>
    <xf numFmtId="2" fontId="0" fillId="0" borderId="0" xfId="0" applyNumberFormat="1"/>
    <xf numFmtId="0" fontId="6" fillId="0" borderId="60" xfId="0" applyFont="1" applyBorder="1" applyAlignment="1">
      <alignment horizontal="center"/>
    </xf>
    <xf numFmtId="0" fontId="6" fillId="0" borderId="61" xfId="0" applyFont="1" applyBorder="1" applyAlignment="1">
      <alignment horizontal="center"/>
    </xf>
    <xf numFmtId="0" fontId="6" fillId="0" borderId="62" xfId="0" applyFont="1" applyBorder="1" applyAlignment="1">
      <alignment horizontal="center"/>
    </xf>
    <xf numFmtId="43" fontId="12" fillId="11" borderId="34" xfId="10" applyFill="1" applyBorder="1" applyAlignment="1">
      <alignment horizontal="center"/>
    </xf>
    <xf numFmtId="43" fontId="12" fillId="11" borderId="28" xfId="10" applyFill="1" applyBorder="1" applyAlignment="1">
      <alignment horizontal="center"/>
    </xf>
    <xf numFmtId="0" fontId="0" fillId="0" borderId="8" xfId="0" applyBorder="1"/>
    <xf numFmtId="0" fontId="0" fillId="0" borderId="7" xfId="0" applyBorder="1"/>
    <xf numFmtId="0" fontId="0" fillId="0" borderId="9" xfId="0" applyBorder="1"/>
    <xf numFmtId="0" fontId="0" fillId="0" borderId="14" xfId="0" applyBorder="1"/>
    <xf numFmtId="0" fontId="0" fillId="0" borderId="15" xfId="0" applyBorder="1"/>
    <xf numFmtId="43" fontId="12" fillId="11" borderId="29" xfId="10" applyFill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6" fillId="12" borderId="71" xfId="0" applyFont="1" applyFill="1" applyBorder="1"/>
    <xf numFmtId="0" fontId="5" fillId="12" borderId="71" xfId="0" applyFont="1" applyFill="1" applyBorder="1"/>
    <xf numFmtId="0" fontId="0" fillId="12" borderId="71" xfId="0" applyFill="1" applyBorder="1"/>
    <xf numFmtId="0" fontId="19" fillId="0" borderId="0" xfId="0" applyFont="1"/>
    <xf numFmtId="0" fontId="6" fillId="0" borderId="0" xfId="0" applyFont="1"/>
    <xf numFmtId="0" fontId="20" fillId="0" borderId="0" xfId="11" applyAlignment="1">
      <alignment vertical="center"/>
    </xf>
    <xf numFmtId="49" fontId="20" fillId="0" borderId="0" xfId="11" applyNumberFormat="1" applyAlignment="1">
      <alignment horizontal="center" vertical="center"/>
    </xf>
    <xf numFmtId="0" fontId="20" fillId="0" borderId="72" xfId="11" applyBorder="1" applyAlignment="1">
      <alignment vertical="center"/>
    </xf>
    <xf numFmtId="49" fontId="20" fillId="0" borderId="73" xfId="11" applyNumberFormat="1" applyBorder="1" applyAlignment="1">
      <alignment horizontal="center" vertical="center"/>
    </xf>
    <xf numFmtId="0" fontId="20" fillId="0" borderId="73" xfId="11" applyBorder="1" applyAlignment="1">
      <alignment vertical="center"/>
    </xf>
    <xf numFmtId="0" fontId="20" fillId="0" borderId="74" xfId="11" applyBorder="1" applyAlignment="1">
      <alignment vertical="center"/>
    </xf>
    <xf numFmtId="0" fontId="21" fillId="0" borderId="77" xfId="11" applyFont="1" applyBorder="1" applyAlignment="1">
      <alignment horizontal="center" vertical="center"/>
    </xf>
    <xf numFmtId="0" fontId="21" fillId="0" borderId="63" xfId="11" applyFont="1" applyBorder="1" applyAlignment="1">
      <alignment horizontal="center" vertical="center"/>
    </xf>
    <xf numFmtId="0" fontId="21" fillId="0" borderId="78" xfId="11" applyFont="1" applyBorder="1" applyAlignment="1">
      <alignment horizontal="center" vertical="center"/>
    </xf>
    <xf numFmtId="0" fontId="3" fillId="0" borderId="0" xfId="0" applyFont="1" applyAlignment="1"/>
    <xf numFmtId="0" fontId="5" fillId="0" borderId="11" xfId="1" applyBorder="1" applyAlignment="1" applyProtection="1">
      <alignment vertical="top" wrapText="1"/>
      <protection locked="0"/>
    </xf>
    <xf numFmtId="0" fontId="0" fillId="0" borderId="20" xfId="0" applyBorder="1" applyAlignment="1">
      <alignment horizontal="center" vertical="center"/>
    </xf>
    <xf numFmtId="0" fontId="3" fillId="0" borderId="79" xfId="0" applyFont="1" applyFill="1" applyBorder="1" applyAlignment="1" applyProtection="1">
      <alignment horizontal="center" vertical="center" wrapText="1"/>
      <protection locked="0"/>
    </xf>
    <xf numFmtId="0" fontId="9" fillId="0" borderId="10" xfId="1" applyFont="1" applyBorder="1" applyAlignment="1" applyProtection="1">
      <alignment vertical="top"/>
      <protection locked="0"/>
    </xf>
    <xf numFmtId="0" fontId="9" fillId="0" borderId="11" xfId="1" applyFont="1" applyBorder="1" applyAlignment="1" applyProtection="1">
      <alignment vertical="top"/>
      <protection locked="0"/>
    </xf>
    <xf numFmtId="0" fontId="9" fillId="0" borderId="12" xfId="1" applyFont="1" applyBorder="1" applyAlignment="1" applyProtection="1">
      <alignment vertical="top"/>
      <protection locked="0"/>
    </xf>
    <xf numFmtId="0" fontId="7" fillId="0" borderId="11" xfId="1" applyFont="1" applyBorder="1" applyAlignment="1">
      <alignment vertical="top"/>
    </xf>
    <xf numFmtId="0" fontId="0" fillId="0" borderId="19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0" fontId="0" fillId="0" borderId="0" xfId="0" applyAlignment="1" applyProtection="1">
      <alignment horizontal="left" vertical="center" wrapText="1"/>
      <protection locked="0"/>
    </xf>
    <xf numFmtId="4" fontId="1" fillId="4" borderId="4" xfId="0" applyNumberFormat="1" applyFont="1" applyFill="1" applyBorder="1" applyAlignment="1">
      <alignment horizontal="right" vertical="center"/>
    </xf>
    <xf numFmtId="4" fontId="1" fillId="4" borderId="4" xfId="0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0" fillId="0" borderId="0" xfId="0"/>
    <xf numFmtId="4" fontId="0" fillId="0" borderId="0" xfId="0" applyNumberFormat="1"/>
    <xf numFmtId="4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wrapText="1"/>
    </xf>
    <xf numFmtId="4" fontId="3" fillId="6" borderId="0" xfId="0" applyNumberFormat="1" applyFont="1" applyFill="1" applyAlignment="1">
      <alignment horizontal="left"/>
    </xf>
    <xf numFmtId="4" fontId="3" fillId="0" borderId="0" xfId="0" applyNumberFormat="1" applyFont="1" applyAlignment="1">
      <alignment horizontal="right"/>
    </xf>
    <xf numFmtId="0" fontId="3" fillId="6" borderId="0" xfId="0" applyFont="1" applyFill="1"/>
    <xf numFmtId="4" fontId="3" fillId="0" borderId="0" xfId="0" applyNumberFormat="1" applyFont="1" applyAlignment="1">
      <alignment horizontal="center"/>
    </xf>
    <xf numFmtId="4" fontId="3" fillId="6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9" fontId="3" fillId="0" borderId="0" xfId="0" applyNumberFormat="1" applyFont="1"/>
    <xf numFmtId="0" fontId="0" fillId="0" borderId="0" xfId="0"/>
    <xf numFmtId="4" fontId="3" fillId="0" borderId="0" xfId="0" applyNumberFormat="1" applyFont="1"/>
    <xf numFmtId="0" fontId="3" fillId="0" borderId="0" xfId="0" applyFont="1"/>
    <xf numFmtId="4" fontId="3" fillId="6" borderId="0" xfId="0" applyNumberFormat="1" applyFont="1" applyFill="1" applyAlignment="1">
      <alignment horizontal="center"/>
    </xf>
    <xf numFmtId="0" fontId="3" fillId="0" borderId="0" xfId="0" applyFont="1" applyAlignment="1">
      <alignment wrapText="1"/>
    </xf>
    <xf numFmtId="4" fontId="3" fillId="0" borderId="0" xfId="0" applyNumberFormat="1" applyFont="1" applyFill="1" applyAlignment="1"/>
    <xf numFmtId="0" fontId="3" fillId="0" borderId="0" xfId="0" applyFont="1" applyFill="1" applyAlignment="1"/>
    <xf numFmtId="0" fontId="3" fillId="0" borderId="0" xfId="0" applyFont="1" applyFill="1" applyAlignment="1">
      <alignment horizontal="right"/>
    </xf>
    <xf numFmtId="4" fontId="3" fillId="0" borderId="0" xfId="0" applyNumberFormat="1" applyFont="1" applyFill="1" applyAlignment="1">
      <alignment horizontal="left"/>
    </xf>
    <xf numFmtId="3" fontId="3" fillId="0" borderId="0" xfId="0" applyNumberFormat="1" applyFont="1" applyFill="1" applyAlignment="1">
      <alignment horizontal="center"/>
    </xf>
    <xf numFmtId="2" fontId="3" fillId="0" borderId="0" xfId="0" applyNumberFormat="1" applyFont="1" applyFill="1" applyAlignment="1"/>
    <xf numFmtId="4" fontId="3" fillId="0" borderId="0" xfId="0" applyNumberFormat="1" applyFont="1" applyAlignment="1">
      <alignment horizontal="center"/>
    </xf>
    <xf numFmtId="4" fontId="3" fillId="6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 applyFill="1" applyAlignment="1">
      <alignment horizontal="center"/>
    </xf>
    <xf numFmtId="0" fontId="3" fillId="0" borderId="0" xfId="0" applyFont="1" applyFill="1"/>
    <xf numFmtId="4" fontId="3" fillId="0" borderId="0" xfId="0" applyNumberFormat="1" applyFont="1" applyFill="1"/>
    <xf numFmtId="0" fontId="4" fillId="0" borderId="0" xfId="0" applyFont="1" applyFill="1"/>
    <xf numFmtId="0" fontId="3" fillId="0" borderId="0" xfId="0" applyFont="1" applyFill="1" applyAlignment="1">
      <alignment horizontal="center"/>
    </xf>
    <xf numFmtId="4" fontId="3" fillId="0" borderId="0" xfId="0" applyNumberFormat="1" applyFont="1" applyFill="1" applyAlignment="1">
      <alignment horizontal="right"/>
    </xf>
    <xf numFmtId="0" fontId="3" fillId="6" borderId="0" xfId="0" applyFont="1" applyFill="1" applyAlignment="1">
      <alignment horizontal="center"/>
    </xf>
    <xf numFmtId="4" fontId="3" fillId="0" borderId="0" xfId="0" applyNumberFormat="1" applyFont="1" applyFill="1"/>
    <xf numFmtId="0" fontId="3" fillId="0" borderId="0" xfId="0" applyFont="1" applyFill="1"/>
    <xf numFmtId="4" fontId="3" fillId="0" borderId="0" xfId="0" applyNumberFormat="1" applyFont="1" applyFill="1" applyAlignment="1">
      <alignment horizontal="center"/>
    </xf>
    <xf numFmtId="2" fontId="3" fillId="0" borderId="0" xfId="0" applyNumberFormat="1" applyFont="1" applyFill="1" applyAlignment="1">
      <alignment horizontal="center"/>
    </xf>
    <xf numFmtId="0" fontId="3" fillId="0" borderId="0" xfId="0" applyFont="1" applyFill="1"/>
    <xf numFmtId="4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4" fontId="3" fillId="0" borderId="0" xfId="0" applyNumberFormat="1" applyFont="1" applyFill="1"/>
    <xf numFmtId="2" fontId="3" fillId="0" borderId="0" xfId="0" applyNumberFormat="1" applyFont="1" applyFill="1" applyAlignment="1">
      <alignment horizontal="center"/>
    </xf>
    <xf numFmtId="4" fontId="3" fillId="0" borderId="0" xfId="0" applyNumberFormat="1" applyFont="1" applyFill="1"/>
    <xf numFmtId="0" fontId="3" fillId="0" borderId="0" xfId="0" applyFont="1" applyFill="1"/>
    <xf numFmtId="4" fontId="3" fillId="0" borderId="0" xfId="0" applyNumberFormat="1" applyFont="1" applyFill="1" applyAlignment="1">
      <alignment horizontal="right"/>
    </xf>
    <xf numFmtId="4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4" fontId="4" fillId="0" borderId="0" xfId="0" applyNumberFormat="1" applyFont="1" applyFill="1"/>
    <xf numFmtId="2" fontId="3" fillId="0" borderId="0" xfId="0" applyNumberFormat="1" applyFont="1" applyFill="1" applyAlignment="1">
      <alignment horizontal="center"/>
    </xf>
    <xf numFmtId="0" fontId="3" fillId="0" borderId="0" xfId="0" applyFont="1" applyFill="1"/>
    <xf numFmtId="4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4" fontId="3" fillId="0" borderId="0" xfId="0" applyNumberFormat="1" applyFont="1" applyFill="1"/>
    <xf numFmtId="0" fontId="0" fillId="0" borderId="0" xfId="0"/>
    <xf numFmtId="2" fontId="3" fillId="0" borderId="0" xfId="0" applyNumberFormat="1" applyFont="1" applyFill="1" applyAlignment="1">
      <alignment horizontal="left"/>
    </xf>
    <xf numFmtId="168" fontId="3" fillId="0" borderId="0" xfId="0" applyNumberFormat="1" applyFont="1"/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3" fillId="0" borderId="0" xfId="0" applyFont="1"/>
    <xf numFmtId="4" fontId="3" fillId="0" borderId="0" xfId="0" applyNumberFormat="1" applyFont="1"/>
    <xf numFmtId="0" fontId="2" fillId="0" borderId="0" xfId="0" applyFont="1" applyAlignment="1">
      <alignment horizontal="center" vertical="center"/>
    </xf>
    <xf numFmtId="4" fontId="0" fillId="0" borderId="0" xfId="0" applyNumberFormat="1"/>
    <xf numFmtId="0" fontId="0" fillId="0" borderId="0" xfId="0"/>
    <xf numFmtId="0" fontId="0" fillId="0" borderId="0" xfId="0" applyFont="1" applyAlignment="1">
      <alignment vertical="center"/>
    </xf>
    <xf numFmtId="0" fontId="6" fillId="7" borderId="42" xfId="0" applyFont="1" applyFill="1" applyBorder="1" applyAlignment="1">
      <alignment horizontal="center" wrapText="1"/>
    </xf>
    <xf numFmtId="0" fontId="29" fillId="8" borderId="46" xfId="0" applyFont="1" applyFill="1" applyBorder="1"/>
    <xf numFmtId="2" fontId="29" fillId="10" borderId="48" xfId="0" applyNumberFormat="1" applyFont="1" applyFill="1" applyBorder="1" applyAlignment="1">
      <alignment horizontal="center"/>
    </xf>
    <xf numFmtId="2" fontId="29" fillId="10" borderId="49" xfId="0" applyNumberFormat="1" applyFont="1" applyFill="1" applyBorder="1" applyAlignment="1">
      <alignment horizontal="center"/>
    </xf>
    <xf numFmtId="2" fontId="29" fillId="10" borderId="50" xfId="0" applyNumberFormat="1" applyFont="1" applyFill="1" applyBorder="1" applyAlignment="1">
      <alignment horizontal="center"/>
    </xf>
    <xf numFmtId="0" fontId="29" fillId="8" borderId="51" xfId="0" applyFont="1" applyFill="1" applyBorder="1"/>
    <xf numFmtId="2" fontId="29" fillId="10" borderId="53" xfId="0" applyNumberFormat="1" applyFont="1" applyFill="1" applyBorder="1" applyAlignment="1">
      <alignment horizontal="center"/>
    </xf>
    <xf numFmtId="2" fontId="29" fillId="10" borderId="54" xfId="0" applyNumberFormat="1" applyFont="1" applyFill="1" applyBorder="1" applyAlignment="1">
      <alignment horizontal="center"/>
    </xf>
    <xf numFmtId="2" fontId="29" fillId="10" borderId="44" xfId="0" applyNumberFormat="1" applyFont="1" applyFill="1" applyBorder="1" applyAlignment="1">
      <alignment horizontal="center"/>
    </xf>
    <xf numFmtId="2" fontId="29" fillId="10" borderId="55" xfId="0" applyNumberFormat="1" applyFont="1" applyFill="1" applyBorder="1" applyAlignment="1">
      <alignment horizontal="center"/>
    </xf>
    <xf numFmtId="2" fontId="29" fillId="10" borderId="56" xfId="0" applyNumberFormat="1" applyFont="1" applyFill="1" applyBorder="1" applyAlignment="1">
      <alignment horizontal="center"/>
    </xf>
    <xf numFmtId="2" fontId="29" fillId="10" borderId="45" xfId="0" applyNumberFormat="1" applyFont="1" applyFill="1" applyBorder="1" applyAlignment="1">
      <alignment horizontal="center"/>
    </xf>
    <xf numFmtId="2" fontId="29" fillId="10" borderId="57" xfId="0" applyNumberFormat="1" applyFont="1" applyFill="1" applyBorder="1" applyAlignment="1">
      <alignment horizontal="center"/>
    </xf>
    <xf numFmtId="0" fontId="29" fillId="8" borderId="58" xfId="0" applyFont="1" applyFill="1" applyBorder="1"/>
    <xf numFmtId="0" fontId="17" fillId="0" borderId="0" xfId="0" applyFont="1" applyAlignment="1">
      <alignment horizontal="right"/>
    </xf>
    <xf numFmtId="10" fontId="17" fillId="0" borderId="0" xfId="10" applyNumberFormat="1" applyFont="1"/>
    <xf numFmtId="43" fontId="18" fillId="0" borderId="0" xfId="10" applyFont="1"/>
    <xf numFmtId="0" fontId="1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Alignment="1">
      <alignment wrapText="1"/>
    </xf>
    <xf numFmtId="0" fontId="2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0" xfId="0" applyFont="1" applyFill="1"/>
    <xf numFmtId="4" fontId="3" fillId="0" borderId="0" xfId="0" applyNumberFormat="1" applyFont="1" applyFill="1"/>
    <xf numFmtId="0" fontId="3" fillId="0" borderId="0" xfId="0" applyFont="1" applyFill="1"/>
    <xf numFmtId="4" fontId="32" fillId="0" borderId="0" xfId="0" applyNumberFormat="1" applyFont="1" applyFill="1" applyAlignment="1">
      <alignment horizontal="center"/>
    </xf>
    <xf numFmtId="0" fontId="4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 wrapText="1"/>
      <protection locked="0"/>
    </xf>
    <xf numFmtId="4" fontId="3" fillId="0" borderId="0" xfId="0" applyNumberFormat="1" applyFont="1" applyFill="1"/>
    <xf numFmtId="0" fontId="3" fillId="0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4" fontId="33" fillId="14" borderId="0" xfId="0" applyNumberFormat="1" applyFont="1" applyFill="1" applyAlignment="1">
      <alignment horizontal="center"/>
    </xf>
    <xf numFmtId="4" fontId="33" fillId="14" borderId="0" xfId="0" applyNumberFormat="1" applyFont="1" applyFill="1"/>
    <xf numFmtId="4" fontId="33" fillId="6" borderId="0" xfId="0" applyNumberFormat="1" applyFont="1" applyFill="1"/>
    <xf numFmtId="0" fontId="33" fillId="6" borderId="0" xfId="0" applyFont="1" applyFill="1"/>
    <xf numFmtId="0" fontId="33" fillId="0" borderId="0" xfId="0" applyFont="1"/>
    <xf numFmtId="0" fontId="33" fillId="0" borderId="0" xfId="0" applyFont="1" applyFill="1"/>
    <xf numFmtId="4" fontId="33" fillId="0" borderId="0" xfId="0" applyNumberFormat="1" applyFont="1" applyFill="1"/>
    <xf numFmtId="4" fontId="33" fillId="14" borderId="0" xfId="0" applyNumberFormat="1" applyFont="1" applyFill="1" applyAlignment="1">
      <alignment horizontal="center" vertical="center"/>
    </xf>
    <xf numFmtId="4" fontId="33" fillId="6" borderId="0" xfId="0" applyNumberFormat="1" applyFont="1" applyFill="1" applyAlignment="1">
      <alignment horizontal="center" vertical="center"/>
    </xf>
    <xf numFmtId="0" fontId="33" fillId="6" borderId="0" xfId="0" applyFont="1" applyFill="1" applyAlignment="1">
      <alignment horizontal="center" vertical="center"/>
    </xf>
    <xf numFmtId="4" fontId="33" fillId="6" borderId="0" xfId="0" applyNumberFormat="1" applyFont="1" applyFill="1" applyAlignment="1">
      <alignment horizontal="center"/>
    </xf>
    <xf numFmtId="166" fontId="33" fillId="14" borderId="0" xfId="0" applyNumberFormat="1" applyFont="1" applyFill="1"/>
    <xf numFmtId="0" fontId="33" fillId="14" borderId="0" xfId="0" applyFont="1" applyFill="1"/>
    <xf numFmtId="2" fontId="33" fillId="14" borderId="0" xfId="0" applyNumberFormat="1" applyFont="1" applyFill="1"/>
    <xf numFmtId="0" fontId="33" fillId="14" borderId="0" xfId="0" applyFont="1" applyFill="1" applyAlignment="1">
      <alignment horizontal="center"/>
    </xf>
    <xf numFmtId="0" fontId="33" fillId="6" borderId="0" xfId="0" applyFont="1" applyFill="1" applyAlignment="1">
      <alignment horizontal="center"/>
    </xf>
    <xf numFmtId="0" fontId="33" fillId="0" borderId="0" xfId="0" applyFont="1" applyAlignment="1">
      <alignment horizontal="center"/>
    </xf>
    <xf numFmtId="4" fontId="33" fillId="14" borderId="0" xfId="0" applyNumberFormat="1" applyFont="1" applyFill="1" applyAlignment="1">
      <alignment horizontal="center" wrapText="1"/>
    </xf>
    <xf numFmtId="4" fontId="33" fillId="14" borderId="0" xfId="0" applyNumberFormat="1" applyFont="1" applyFill="1" applyAlignment="1">
      <alignment wrapText="1"/>
    </xf>
    <xf numFmtId="4" fontId="33" fillId="6" borderId="0" xfId="0" applyNumberFormat="1" applyFont="1" applyFill="1" applyAlignment="1">
      <alignment wrapText="1"/>
    </xf>
    <xf numFmtId="0" fontId="33" fillId="6" borderId="0" xfId="0" applyFont="1" applyFill="1" applyAlignment="1">
      <alignment wrapText="1"/>
    </xf>
    <xf numFmtId="0" fontId="33" fillId="0" borderId="0" xfId="0" applyFont="1" applyAlignment="1">
      <alignment wrapText="1"/>
    </xf>
    <xf numFmtId="0" fontId="34" fillId="4" borderId="0" xfId="11" applyFont="1" applyFill="1" applyAlignment="1">
      <alignment vertical="center"/>
    </xf>
    <xf numFmtId="0" fontId="33" fillId="4" borderId="0" xfId="0" applyFont="1" applyFill="1"/>
    <xf numFmtId="0" fontId="35" fillId="4" borderId="0" xfId="0" applyFont="1" applyFill="1" applyAlignment="1" applyProtection="1">
      <alignment vertical="center" wrapText="1"/>
      <protection locked="0"/>
    </xf>
    <xf numFmtId="0" fontId="33" fillId="4" borderId="0" xfId="0" applyFont="1" applyFill="1" applyAlignment="1" applyProtection="1">
      <alignment horizontal="center" vertical="center" wrapText="1"/>
      <protection locked="0"/>
    </xf>
    <xf numFmtId="0" fontId="33" fillId="4" borderId="0" xfId="0" applyFont="1" applyFill="1" applyAlignment="1" applyProtection="1">
      <alignment vertical="center" wrapText="1"/>
      <protection locked="0"/>
    </xf>
    <xf numFmtId="4" fontId="33" fillId="4" borderId="0" xfId="0" applyNumberFormat="1" applyFont="1" applyFill="1" applyAlignment="1" applyProtection="1">
      <alignment vertical="center" wrapText="1"/>
      <protection locked="0"/>
    </xf>
    <xf numFmtId="0" fontId="35" fillId="4" borderId="0" xfId="0" applyFont="1" applyFill="1" applyAlignment="1">
      <alignment horizontal="center" vertical="center"/>
    </xf>
    <xf numFmtId="0" fontId="33" fillId="4" borderId="0" xfId="0" applyFont="1" applyFill="1" applyAlignment="1">
      <alignment vertical="center"/>
    </xf>
    <xf numFmtId="4" fontId="33" fillId="4" borderId="0" xfId="0" applyNumberFormat="1" applyFont="1" applyFill="1" applyAlignment="1">
      <alignment vertical="center"/>
    </xf>
    <xf numFmtId="0" fontId="36" fillId="4" borderId="0" xfId="0" applyFont="1" applyFill="1" applyAlignment="1">
      <alignment horizontal="center" vertical="center"/>
    </xf>
    <xf numFmtId="0" fontId="36" fillId="4" borderId="0" xfId="0" applyFont="1" applyFill="1" applyAlignment="1" applyProtection="1">
      <alignment vertical="center" wrapText="1"/>
      <protection locked="0"/>
    </xf>
    <xf numFmtId="0" fontId="4" fillId="0" borderId="0" xfId="0" applyFont="1" applyFill="1"/>
    <xf numFmtId="0" fontId="0" fillId="0" borderId="0" xfId="0"/>
    <xf numFmtId="0" fontId="46" fillId="16" borderId="4" xfId="0" applyFont="1" applyFill="1" applyBorder="1" applyAlignment="1">
      <alignment horizontal="center" vertical="center"/>
    </xf>
    <xf numFmtId="0" fontId="29" fillId="17" borderId="82" xfId="0" applyFont="1" applyFill="1" applyBorder="1" applyAlignment="1">
      <alignment horizontal="center" vertical="center"/>
    </xf>
    <xf numFmtId="10" fontId="31" fillId="0" borderId="86" xfId="0" applyNumberFormat="1" applyFont="1" applyBorder="1" applyAlignment="1" applyProtection="1">
      <alignment horizontal="center" vertical="center"/>
      <protection locked="0"/>
    </xf>
    <xf numFmtId="0" fontId="29" fillId="17" borderId="87" xfId="0" applyFont="1" applyFill="1" applyBorder="1" applyAlignment="1">
      <alignment horizontal="center" vertical="center"/>
    </xf>
    <xf numFmtId="10" fontId="31" fillId="0" borderId="4" xfId="0" applyNumberFormat="1" applyFont="1" applyBorder="1" applyAlignment="1" applyProtection="1">
      <alignment horizontal="center" vertical="center"/>
      <protection locked="0"/>
    </xf>
    <xf numFmtId="0" fontId="29" fillId="17" borderId="4" xfId="0" applyFont="1" applyFill="1" applyBorder="1" applyAlignment="1">
      <alignment horizontal="center" vertical="center"/>
    </xf>
    <xf numFmtId="0" fontId="26" fillId="16" borderId="4" xfId="0" applyFont="1" applyFill="1" applyBorder="1" applyAlignment="1">
      <alignment horizontal="center" vertical="center"/>
    </xf>
    <xf numFmtId="10" fontId="47" fillId="16" borderId="4" xfId="0" applyNumberFormat="1" applyFont="1" applyFill="1" applyBorder="1" applyAlignment="1">
      <alignment horizontal="center" vertical="center"/>
    </xf>
    <xf numFmtId="10" fontId="47" fillId="15" borderId="4" xfId="0" applyNumberFormat="1" applyFont="1" applyFill="1" applyBorder="1" applyAlignment="1">
      <alignment horizontal="center" vertical="center"/>
    </xf>
    <xf numFmtId="0" fontId="48" fillId="16" borderId="4" xfId="0" applyFont="1" applyFill="1" applyBorder="1" applyAlignment="1">
      <alignment horizontal="center" vertical="center"/>
    </xf>
    <xf numFmtId="0" fontId="49" fillId="16" borderId="4" xfId="0" applyFont="1" applyFill="1" applyBorder="1" applyAlignment="1">
      <alignment vertical="center"/>
    </xf>
    <xf numFmtId="0" fontId="48" fillId="16" borderId="4" xfId="0" applyFont="1" applyFill="1" applyBorder="1" applyAlignment="1">
      <alignment horizontal="right" vertical="center"/>
    </xf>
    <xf numFmtId="0" fontId="40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/>
    </xf>
    <xf numFmtId="4" fontId="3" fillId="0" borderId="0" xfId="0" applyNumberFormat="1" applyFont="1" applyFill="1" applyAlignment="1">
      <alignment horizontal="center"/>
    </xf>
    <xf numFmtId="4" fontId="33" fillId="14" borderId="0" xfId="0" applyNumberFormat="1" applyFont="1" applyFill="1" applyAlignment="1">
      <alignment horizontal="center"/>
    </xf>
    <xf numFmtId="4" fontId="3" fillId="0" borderId="0" xfId="0" applyNumberFormat="1" applyFont="1" applyFill="1" applyAlignment="1">
      <alignment horizontal="left"/>
    </xf>
    <xf numFmtId="4" fontId="3" fillId="0" borderId="0" xfId="0" applyNumberFormat="1" applyFont="1" applyFill="1"/>
    <xf numFmtId="0" fontId="33" fillId="0" borderId="0" xfId="0" applyFont="1" applyFill="1"/>
    <xf numFmtId="0" fontId="3" fillId="0" borderId="0" xfId="0" applyFont="1" applyFill="1"/>
    <xf numFmtId="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4" fontId="3" fillId="0" borderId="0" xfId="0" applyNumberFormat="1" applyFont="1"/>
    <xf numFmtId="2" fontId="3" fillId="0" borderId="0" xfId="0" applyNumberFormat="1" applyFont="1" applyAlignment="1">
      <alignment horizontal="center"/>
    </xf>
    <xf numFmtId="4" fontId="33" fillId="14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/>
    <xf numFmtId="4" fontId="3" fillId="6" borderId="0" xfId="0" applyNumberFormat="1" applyFont="1" applyFill="1" applyAlignment="1">
      <alignment horizontal="center"/>
    </xf>
    <xf numFmtId="0" fontId="3" fillId="0" borderId="0" xfId="0" applyFont="1" applyAlignment="1">
      <alignment wrapText="1"/>
    </xf>
    <xf numFmtId="4" fontId="33" fillId="0" borderId="0" xfId="0" applyNumberFormat="1" applyFont="1"/>
    <xf numFmtId="4" fontId="32" fillId="0" borderId="0" xfId="0" applyNumberFormat="1" applyFont="1" applyAlignment="1">
      <alignment horizontal="center"/>
    </xf>
    <xf numFmtId="4" fontId="4" fillId="0" borderId="0" xfId="0" applyNumberFormat="1" applyFont="1"/>
    <xf numFmtId="170" fontId="3" fillId="0" borderId="0" xfId="0" applyNumberFormat="1" applyFont="1" applyAlignment="1">
      <alignment horizontal="center"/>
    </xf>
    <xf numFmtId="0" fontId="3" fillId="0" borderId="0" xfId="0" applyFont="1" applyFill="1" applyAlignment="1">
      <alignment horizontal="center"/>
    </xf>
    <xf numFmtId="2" fontId="3" fillId="0" borderId="0" xfId="0" applyNumberFormat="1" applyFont="1" applyFill="1" applyAlignment="1">
      <alignment horizontal="center"/>
    </xf>
    <xf numFmtId="4" fontId="3" fillId="0" borderId="0" xfId="0" applyNumberFormat="1" applyFont="1" applyFill="1" applyAlignment="1">
      <alignment horizontal="center"/>
    </xf>
    <xf numFmtId="0" fontId="3" fillId="0" borderId="0" xfId="0" applyFont="1" applyFill="1"/>
    <xf numFmtId="4" fontId="3" fillId="0" borderId="0" xfId="0" applyNumberFormat="1" applyFont="1" applyFill="1"/>
    <xf numFmtId="4" fontId="33" fillId="14" borderId="0" xfId="0" applyNumberFormat="1" applyFont="1" applyFill="1" applyAlignment="1">
      <alignment horizontal="center"/>
    </xf>
    <xf numFmtId="0" fontId="33" fillId="0" borderId="0" xfId="0" applyFont="1" applyFill="1"/>
    <xf numFmtId="0" fontId="3" fillId="0" borderId="0" xfId="0" applyFont="1" applyFill="1" applyAlignment="1">
      <alignment horizontal="center"/>
    </xf>
    <xf numFmtId="4" fontId="3" fillId="0" borderId="0" xfId="0" applyNumberFormat="1" applyFont="1" applyFill="1" applyAlignment="1">
      <alignment horizontal="center"/>
    </xf>
    <xf numFmtId="4" fontId="3" fillId="0" borderId="0" xfId="0" applyNumberFormat="1" applyFont="1" applyFill="1"/>
    <xf numFmtId="0" fontId="3" fillId="0" borderId="0" xfId="0" applyFont="1"/>
    <xf numFmtId="4" fontId="3" fillId="0" borderId="0" xfId="0" applyNumberFormat="1" applyFont="1"/>
    <xf numFmtId="4" fontId="33" fillId="14" borderId="0" xfId="0" applyNumberFormat="1" applyFont="1" applyFill="1" applyAlignment="1">
      <alignment horizontal="center"/>
    </xf>
    <xf numFmtId="0" fontId="3" fillId="0" borderId="0" xfId="0" applyFont="1" applyFill="1"/>
    <xf numFmtId="0" fontId="33" fillId="0" borderId="0" xfId="0" applyFont="1"/>
    <xf numFmtId="0" fontId="3" fillId="0" borderId="0" xfId="0" applyFont="1" applyFill="1" applyAlignment="1">
      <alignment horizontal="center"/>
    </xf>
    <xf numFmtId="0" fontId="4" fillId="0" borderId="0" xfId="0" applyFont="1" applyFill="1"/>
    <xf numFmtId="2" fontId="3" fillId="0" borderId="0" xfId="0" applyNumberFormat="1" applyFont="1" applyFill="1" applyAlignment="1">
      <alignment horizontal="center"/>
    </xf>
    <xf numFmtId="0" fontId="3" fillId="0" borderId="0" xfId="0" applyFont="1" applyFill="1"/>
    <xf numFmtId="4" fontId="3" fillId="0" borderId="0" xfId="0" applyNumberFormat="1" applyFont="1" applyFill="1"/>
    <xf numFmtId="4" fontId="33" fillId="14" borderId="0" xfId="0" applyNumberFormat="1" applyFont="1" applyFill="1" applyAlignment="1">
      <alignment horizontal="center"/>
    </xf>
    <xf numFmtId="0" fontId="33" fillId="0" borderId="0" xfId="0" applyFont="1" applyFill="1"/>
    <xf numFmtId="0" fontId="3" fillId="0" borderId="0" xfId="0" applyFont="1" applyFill="1" applyAlignment="1">
      <alignment horizontal="center"/>
    </xf>
    <xf numFmtId="4" fontId="3" fillId="0" borderId="0" xfId="0" applyNumberFormat="1" applyFont="1" applyFill="1" applyAlignment="1">
      <alignment horizontal="center"/>
    </xf>
    <xf numFmtId="0" fontId="4" fillId="0" borderId="0" xfId="0" applyFont="1" applyFill="1"/>
    <xf numFmtId="4" fontId="3" fillId="0" borderId="0" xfId="0" applyNumberFormat="1" applyFont="1" applyFill="1"/>
    <xf numFmtId="0" fontId="3" fillId="0" borderId="0" xfId="0" applyFont="1" applyFill="1"/>
    <xf numFmtId="4" fontId="33" fillId="0" borderId="0" xfId="0" applyNumberFormat="1" applyFont="1" applyFill="1" applyAlignment="1">
      <alignment horizontal="center"/>
    </xf>
    <xf numFmtId="0" fontId="4" fillId="0" borderId="0" xfId="0" applyFont="1" applyFill="1" applyAlignment="1"/>
    <xf numFmtId="171" fontId="3" fillId="0" borderId="0" xfId="0" applyNumberFormat="1" applyFont="1" applyFill="1" applyAlignment="1"/>
    <xf numFmtId="3" fontId="3" fillId="0" borderId="0" xfId="0" applyNumberFormat="1" applyFont="1" applyFill="1" applyAlignment="1"/>
    <xf numFmtId="0" fontId="20" fillId="0" borderId="75" xfId="11" applyFont="1" applyFill="1" applyBorder="1" applyAlignment="1">
      <alignment vertical="center"/>
    </xf>
    <xf numFmtId="0" fontId="22" fillId="0" borderId="73" xfId="11" applyFont="1" applyFill="1" applyBorder="1" applyAlignment="1">
      <alignment vertical="center"/>
    </xf>
    <xf numFmtId="0" fontId="22" fillId="0" borderId="23" xfId="11" applyFont="1" applyFill="1" applyBorder="1" applyAlignment="1">
      <alignment horizontal="center" vertical="center"/>
    </xf>
    <xf numFmtId="0" fontId="20" fillId="0" borderId="76" xfId="11" applyFont="1" applyFill="1" applyBorder="1" applyAlignment="1">
      <alignment vertical="center"/>
    </xf>
    <xf numFmtId="0" fontId="34" fillId="0" borderId="0" xfId="11" applyFont="1" applyFill="1" applyAlignment="1">
      <alignment vertical="center"/>
    </xf>
    <xf numFmtId="0" fontId="20" fillId="0" borderId="0" xfId="11" applyFont="1" applyFill="1" applyAlignment="1">
      <alignment vertical="center"/>
    </xf>
    <xf numFmtId="49" fontId="24" fillId="0" borderId="24" xfId="11" applyNumberFormat="1" applyFont="1" applyFill="1" applyBorder="1" applyAlignment="1">
      <alignment horizontal="center" vertical="center" wrapText="1"/>
    </xf>
    <xf numFmtId="49" fontId="24" fillId="0" borderId="24" xfId="11" applyNumberFormat="1" applyFont="1" applyFill="1" applyBorder="1" applyAlignment="1">
      <alignment horizontal="center" vertical="center"/>
    </xf>
    <xf numFmtId="49" fontId="23" fillId="0" borderId="24" xfId="11" applyNumberFormat="1" applyFont="1" applyFill="1" applyBorder="1" applyAlignment="1">
      <alignment horizontal="center" vertical="center"/>
    </xf>
    <xf numFmtId="0" fontId="20" fillId="0" borderId="77" xfId="11" applyFont="1" applyFill="1" applyBorder="1" applyAlignment="1">
      <alignment vertical="center"/>
    </xf>
    <xf numFmtId="49" fontId="23" fillId="0" borderId="63" xfId="11" applyNumberFormat="1" applyFont="1" applyFill="1" applyBorder="1" applyAlignment="1">
      <alignment horizontal="left" vertical="center" indent="1"/>
    </xf>
    <xf numFmtId="49" fontId="23" fillId="0" borderId="63" xfId="11" applyNumberFormat="1" applyFont="1" applyFill="1" applyBorder="1" applyAlignment="1">
      <alignment horizontal="center" vertical="center"/>
    </xf>
    <xf numFmtId="0" fontId="20" fillId="0" borderId="78" xfId="11" applyFont="1" applyFill="1" applyBorder="1" applyAlignment="1">
      <alignment vertical="center"/>
    </xf>
    <xf numFmtId="0" fontId="20" fillId="0" borderId="66" xfId="11" applyFont="1" applyFill="1" applyBorder="1" applyAlignment="1">
      <alignment vertical="center"/>
    </xf>
    <xf numFmtId="49" fontId="23" fillId="0" borderId="66" xfId="11" applyNumberFormat="1" applyFont="1" applyFill="1" applyBorder="1" applyAlignment="1">
      <alignment horizontal="left" vertical="center" indent="1"/>
    </xf>
    <xf numFmtId="49" fontId="23" fillId="0" borderId="66" xfId="11" applyNumberFormat="1" applyFont="1" applyFill="1" applyBorder="1" applyAlignment="1">
      <alignment horizontal="center" vertical="center"/>
    </xf>
    <xf numFmtId="0" fontId="20" fillId="0" borderId="72" xfId="11" applyFont="1" applyFill="1" applyBorder="1" applyAlignment="1">
      <alignment vertical="center"/>
    </xf>
    <xf numFmtId="49" fontId="20" fillId="0" borderId="73" xfId="11" applyNumberFormat="1" applyFill="1" applyBorder="1" applyAlignment="1">
      <alignment horizontal="center" vertical="center"/>
    </xf>
    <xf numFmtId="0" fontId="20" fillId="0" borderId="73" xfId="11" applyFill="1" applyBorder="1" applyAlignment="1">
      <alignment vertical="center"/>
    </xf>
    <xf numFmtId="0" fontId="20" fillId="0" borderId="74" xfId="11" applyFont="1" applyFill="1" applyBorder="1" applyAlignment="1">
      <alignment vertical="center"/>
    </xf>
    <xf numFmtId="0" fontId="20" fillId="0" borderId="75" xfId="11" applyFont="1" applyFill="1" applyBorder="1" applyAlignment="1">
      <alignment horizontal="center" vertical="center"/>
    </xf>
    <xf numFmtId="0" fontId="20" fillId="0" borderId="76" xfId="11" applyFont="1" applyFill="1" applyBorder="1" applyAlignment="1">
      <alignment horizontal="center" vertical="center"/>
    </xf>
    <xf numFmtId="0" fontId="34" fillId="0" borderId="0" xfId="11" applyFont="1" applyFill="1" applyAlignment="1">
      <alignment horizontal="center" vertical="center"/>
    </xf>
    <xf numFmtId="0" fontId="20" fillId="0" borderId="0" xfId="11" applyFont="1" applyFill="1" applyAlignment="1">
      <alignment horizontal="center" vertical="center"/>
    </xf>
    <xf numFmtId="0" fontId="22" fillId="0" borderId="16" xfId="11" applyFont="1" applyFill="1" applyBorder="1" applyAlignment="1">
      <alignment horizontal="center" vertical="center"/>
    </xf>
    <xf numFmtId="49" fontId="22" fillId="0" borderId="0" xfId="11" applyNumberFormat="1" applyFont="1" applyFill="1" applyAlignment="1">
      <alignment horizontal="center" vertical="center"/>
    </xf>
    <xf numFmtId="0" fontId="22" fillId="0" borderId="0" xfId="11" applyFont="1" applyFill="1" applyAlignment="1">
      <alignment vertical="center"/>
    </xf>
    <xf numFmtId="49" fontId="22" fillId="0" borderId="16" xfId="11" applyNumberFormat="1" applyFont="1" applyFill="1" applyBorder="1" applyAlignment="1">
      <alignment horizontal="center" vertical="center"/>
    </xf>
    <xf numFmtId="0" fontId="22" fillId="0" borderId="16" xfId="11" applyFont="1" applyFill="1" applyBorder="1" applyAlignment="1">
      <alignment horizontal="left" vertical="center" wrapText="1" indent="1"/>
    </xf>
    <xf numFmtId="0" fontId="25" fillId="0" borderId="16" xfId="7" applyFont="1" applyFill="1" applyBorder="1" applyAlignment="1">
      <alignment horizontal="center" vertical="center"/>
    </xf>
    <xf numFmtId="169" fontId="22" fillId="0" borderId="16" xfId="12" applyNumberFormat="1" applyFont="1" applyFill="1" applyBorder="1" applyAlignment="1">
      <alignment vertical="center"/>
    </xf>
    <xf numFmtId="164" fontId="22" fillId="0" borderId="16" xfId="12" applyFont="1" applyFill="1" applyBorder="1" applyAlignment="1">
      <alignment vertical="center"/>
    </xf>
    <xf numFmtId="49" fontId="22" fillId="0" borderId="16" xfId="12" applyNumberFormat="1" applyFont="1" applyFill="1" applyBorder="1" applyAlignment="1">
      <alignment horizontal="right" vertical="center" indent="1"/>
    </xf>
    <xf numFmtId="2" fontId="34" fillId="0" borderId="0" xfId="11" applyNumberFormat="1" applyFont="1" applyFill="1" applyAlignment="1">
      <alignment vertical="center"/>
    </xf>
    <xf numFmtId="168" fontId="34" fillId="0" borderId="0" xfId="11" applyNumberFormat="1" applyFont="1" applyFill="1" applyAlignment="1">
      <alignment vertical="center"/>
    </xf>
    <xf numFmtId="0" fontId="22" fillId="0" borderId="0" xfId="11" applyFont="1" applyFill="1" applyAlignment="1">
      <alignment horizontal="left" vertical="center" indent="1"/>
    </xf>
    <xf numFmtId="0" fontId="22" fillId="0" borderId="0" xfId="11" applyFont="1" applyFill="1" applyAlignment="1">
      <alignment horizontal="center" vertical="center"/>
    </xf>
    <xf numFmtId="164" fontId="22" fillId="0" borderId="0" xfId="12" applyFont="1" applyFill="1" applyAlignment="1">
      <alignment vertical="center"/>
    </xf>
    <xf numFmtId="49" fontId="22" fillId="0" borderId="0" xfId="12" applyNumberFormat="1" applyFont="1" applyFill="1" applyAlignment="1">
      <alignment horizontal="left" vertical="center" indent="1"/>
    </xf>
    <xf numFmtId="0" fontId="22" fillId="0" borderId="18" xfId="11" applyFont="1" applyFill="1" applyBorder="1" applyAlignment="1">
      <alignment horizontal="left" vertical="center" indent="1"/>
    </xf>
    <xf numFmtId="0" fontId="22" fillId="0" borderId="66" xfId="11" applyFont="1" applyFill="1" applyBorder="1" applyAlignment="1">
      <alignment horizontal="center" vertical="center"/>
    </xf>
    <xf numFmtId="164" fontId="22" fillId="0" borderId="66" xfId="12" applyFont="1" applyFill="1" applyBorder="1" applyAlignment="1">
      <alignment vertical="center"/>
    </xf>
    <xf numFmtId="164" fontId="22" fillId="0" borderId="26" xfId="12" applyFont="1" applyFill="1" applyBorder="1" applyAlignment="1">
      <alignment vertical="center"/>
    </xf>
    <xf numFmtId="0" fontId="22" fillId="0" borderId="16" xfId="11" applyFont="1" applyFill="1" applyBorder="1" applyAlignment="1">
      <alignment horizontal="left" vertical="center" indent="1"/>
    </xf>
    <xf numFmtId="164" fontId="22" fillId="0" borderId="18" xfId="12" applyFont="1" applyFill="1" applyBorder="1" applyAlignment="1">
      <alignment vertical="center"/>
    </xf>
    <xf numFmtId="0" fontId="34" fillId="0" borderId="0" xfId="11" applyFont="1" applyFill="1" applyBorder="1" applyAlignment="1">
      <alignment vertical="center"/>
    </xf>
    <xf numFmtId="0" fontId="20" fillId="0" borderId="0" xfId="11" applyFont="1" applyFill="1" applyBorder="1" applyAlignment="1">
      <alignment vertical="center"/>
    </xf>
    <xf numFmtId="0" fontId="22" fillId="0" borderId="66" xfId="11" applyFont="1" applyFill="1" applyBorder="1" applyAlignment="1">
      <alignment horizontal="left" vertical="center" indent="1"/>
    </xf>
    <xf numFmtId="0" fontId="22" fillId="0" borderId="26" xfId="11" applyFont="1" applyFill="1" applyBorder="1" applyAlignment="1">
      <alignment horizontal="left" vertical="center" indent="1"/>
    </xf>
    <xf numFmtId="0" fontId="24" fillId="0" borderId="18" xfId="11" applyFont="1" applyFill="1" applyBorder="1" applyAlignment="1">
      <alignment horizontal="left" vertical="center" indent="1"/>
    </xf>
    <xf numFmtId="0" fontId="24" fillId="0" borderId="66" xfId="11" applyFont="1" applyFill="1" applyBorder="1" applyAlignment="1">
      <alignment horizontal="left" vertical="center" indent="1"/>
    </xf>
    <xf numFmtId="0" fontId="24" fillId="0" borderId="26" xfId="11" applyFont="1" applyFill="1" applyBorder="1" applyAlignment="1">
      <alignment horizontal="left" vertical="center" indent="1"/>
    </xf>
    <xf numFmtId="164" fontId="24" fillId="0" borderId="16" xfId="12" applyFont="1" applyFill="1" applyBorder="1" applyAlignment="1">
      <alignment vertical="center"/>
    </xf>
    <xf numFmtId="49" fontId="22" fillId="0" borderId="63" xfId="11" applyNumberFormat="1" applyFont="1" applyFill="1" applyBorder="1" applyAlignment="1">
      <alignment horizontal="center" vertical="center"/>
    </xf>
    <xf numFmtId="0" fontId="22" fillId="0" borderId="63" xfId="11" applyFont="1" applyFill="1" applyBorder="1" applyAlignment="1">
      <alignment vertical="center"/>
    </xf>
    <xf numFmtId="0" fontId="37" fillId="0" borderId="0" xfId="11" applyFont="1" applyFill="1" applyAlignment="1">
      <alignment vertical="center"/>
    </xf>
    <xf numFmtId="49" fontId="22" fillId="0" borderId="73" xfId="11" applyNumberFormat="1" applyFont="1" applyFill="1" applyBorder="1" applyAlignment="1">
      <alignment horizontal="center" vertical="center"/>
    </xf>
    <xf numFmtId="49" fontId="22" fillId="0" borderId="72" xfId="11" applyNumberFormat="1" applyFont="1" applyFill="1" applyBorder="1" applyAlignment="1">
      <alignment horizontal="left" vertical="center" indent="1"/>
    </xf>
    <xf numFmtId="0" fontId="22" fillId="0" borderId="73" xfId="11" applyFont="1" applyFill="1" applyBorder="1" applyAlignment="1">
      <alignment horizontal="left" vertical="center" indent="1"/>
    </xf>
    <xf numFmtId="0" fontId="22" fillId="0" borderId="74" xfId="11" applyFont="1" applyFill="1" applyBorder="1" applyAlignment="1">
      <alignment vertical="center"/>
    </xf>
    <xf numFmtId="164" fontId="38" fillId="0" borderId="0" xfId="12" applyFont="1" applyFill="1" applyBorder="1" applyAlignment="1">
      <alignment vertical="center"/>
    </xf>
    <xf numFmtId="49" fontId="22" fillId="0" borderId="75" xfId="11" applyNumberFormat="1" applyFont="1" applyFill="1" applyBorder="1" applyAlignment="1">
      <alignment horizontal="left" vertical="center" indent="1"/>
    </xf>
    <xf numFmtId="49" fontId="22" fillId="0" borderId="77" xfId="11" applyNumberFormat="1" applyFont="1" applyFill="1" applyBorder="1" applyAlignment="1">
      <alignment horizontal="left" vertical="center" indent="1"/>
    </xf>
    <xf numFmtId="164" fontId="34" fillId="0" borderId="0" xfId="11" applyNumberFormat="1" applyFont="1" applyFill="1" applyBorder="1" applyAlignment="1">
      <alignment vertical="center"/>
    </xf>
    <xf numFmtId="0" fontId="20" fillId="0" borderId="0" xfId="11" applyFill="1" applyAlignment="1">
      <alignment vertical="center"/>
    </xf>
    <xf numFmtId="49" fontId="20" fillId="0" borderId="0" xfId="11" applyNumberFormat="1" applyFill="1" applyAlignment="1">
      <alignment horizontal="center" vertical="center"/>
    </xf>
    <xf numFmtId="0" fontId="25" fillId="0" borderId="0" xfId="7" applyFont="1" applyFill="1" applyAlignment="1">
      <alignment horizontal="center" vertical="center"/>
    </xf>
    <xf numFmtId="169" fontId="22" fillId="0" borderId="0" xfId="12" applyNumberFormat="1" applyFont="1" applyFill="1" applyBorder="1" applyAlignment="1">
      <alignment vertical="center"/>
    </xf>
    <xf numFmtId="164" fontId="22" fillId="0" borderId="0" xfId="12" applyFont="1" applyFill="1" applyBorder="1" applyAlignment="1">
      <alignment vertical="center"/>
    </xf>
    <xf numFmtId="49" fontId="22" fillId="0" borderId="0" xfId="12" applyNumberFormat="1" applyFont="1" applyFill="1" applyBorder="1" applyAlignment="1">
      <alignment horizontal="right" vertical="center" indent="1"/>
    </xf>
    <xf numFmtId="0" fontId="22" fillId="0" borderId="0" xfId="11" applyFont="1" applyFill="1" applyAlignment="1">
      <alignment horizontal="left" vertical="center" wrapText="1" indent="1"/>
    </xf>
    <xf numFmtId="0" fontId="1" fillId="0" borderId="0" xfId="0" applyFont="1" applyAlignment="1">
      <alignment horizontal="center" vertical="center"/>
    </xf>
    <xf numFmtId="1" fontId="32" fillId="0" borderId="0" xfId="0" applyNumberFormat="1" applyFont="1" applyFill="1" applyAlignment="1">
      <alignment horizontal="center"/>
    </xf>
    <xf numFmtId="0" fontId="4" fillId="0" borderId="0" xfId="0" applyFont="1"/>
    <xf numFmtId="0" fontId="50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Fill="1"/>
    <xf numFmtId="0" fontId="3" fillId="0" borderId="0" xfId="0" applyFont="1" applyFill="1"/>
    <xf numFmtId="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4" fontId="3" fillId="0" borderId="0" xfId="0" applyNumberFormat="1" applyFont="1"/>
    <xf numFmtId="2" fontId="3" fillId="0" borderId="0" xfId="0" applyNumberFormat="1" applyFont="1" applyAlignment="1">
      <alignment horizontal="center"/>
    </xf>
    <xf numFmtId="4" fontId="33" fillId="14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/>
    <xf numFmtId="2" fontId="3" fillId="0" borderId="0" xfId="0" applyNumberFormat="1" applyFont="1"/>
    <xf numFmtId="4" fontId="3" fillId="6" borderId="0" xfId="0" applyNumberFormat="1" applyFont="1" applyFill="1" applyAlignment="1">
      <alignment horizontal="center"/>
    </xf>
    <xf numFmtId="0" fontId="3" fillId="0" borderId="0" xfId="0" applyFont="1" applyAlignment="1">
      <alignment wrapText="1"/>
    </xf>
    <xf numFmtId="4" fontId="3" fillId="0" borderId="0" xfId="0" applyNumberFormat="1" applyFont="1" applyAlignment="1">
      <alignment horizontal="left"/>
    </xf>
    <xf numFmtId="0" fontId="33" fillId="0" borderId="0" xfId="0" applyFont="1"/>
    <xf numFmtId="4" fontId="1" fillId="0" borderId="0" xfId="0" applyNumberFormat="1" applyFont="1" applyAlignment="1">
      <alignment vertical="center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vertical="center" wrapText="1"/>
      <protection locked="0"/>
    </xf>
    <xf numFmtId="0" fontId="4" fillId="0" borderId="0" xfId="0" applyFont="1" applyFill="1"/>
    <xf numFmtId="4" fontId="33" fillId="14" borderId="0" xfId="0" applyNumberFormat="1" applyFont="1" applyFill="1" applyAlignment="1">
      <alignment horizontal="center"/>
    </xf>
    <xf numFmtId="0" fontId="3" fillId="0" borderId="0" xfId="0" applyFont="1" applyFill="1"/>
    <xf numFmtId="0" fontId="4" fillId="0" borderId="0" xfId="0" applyFont="1"/>
    <xf numFmtId="0" fontId="3" fillId="0" borderId="0" xfId="0" applyFont="1"/>
    <xf numFmtId="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/>
    <xf numFmtId="2" fontId="3" fillId="0" borderId="0" xfId="0" applyNumberFormat="1" applyFont="1"/>
    <xf numFmtId="0" fontId="33" fillId="0" borderId="0" xfId="0" applyFont="1"/>
    <xf numFmtId="0" fontId="22" fillId="0" borderId="18" xfId="11" applyFont="1" applyFill="1" applyBorder="1" applyAlignment="1">
      <alignment horizontal="left" vertical="center" wrapText="1" indent="1"/>
    </xf>
    <xf numFmtId="0" fontId="25" fillId="0" borderId="23" xfId="7" applyFont="1" applyFill="1" applyBorder="1" applyAlignment="1">
      <alignment horizontal="center" vertical="center"/>
    </xf>
    <xf numFmtId="169" fontId="22" fillId="0" borderId="23" xfId="12" applyNumberFormat="1" applyFont="1" applyFill="1" applyBorder="1" applyAlignment="1">
      <alignment vertical="center"/>
    </xf>
    <xf numFmtId="164" fontId="22" fillId="0" borderId="23" xfId="12" applyFont="1" applyFill="1" applyBorder="1" applyAlignment="1">
      <alignment vertical="center"/>
    </xf>
    <xf numFmtId="0" fontId="25" fillId="0" borderId="72" xfId="7" applyFont="1" applyFill="1" applyBorder="1" applyAlignment="1">
      <alignment horizontal="center" vertical="center"/>
    </xf>
    <xf numFmtId="164" fontId="22" fillId="0" borderId="73" xfId="12" applyFont="1" applyFill="1" applyBorder="1" applyAlignment="1">
      <alignment vertical="center"/>
    </xf>
    <xf numFmtId="164" fontId="22" fillId="0" borderId="74" xfId="12" applyFont="1" applyFill="1" applyBorder="1" applyAlignment="1">
      <alignment vertical="center"/>
    </xf>
    <xf numFmtId="0" fontId="25" fillId="0" borderId="18" xfId="7" applyFont="1" applyFill="1" applyBorder="1" applyAlignment="1">
      <alignment horizontal="center" vertical="center"/>
    </xf>
    <xf numFmtId="169" fontId="22" fillId="0" borderId="66" xfId="12" applyNumberFormat="1" applyFont="1" applyFill="1" applyBorder="1" applyAlignment="1">
      <alignment vertical="center"/>
    </xf>
    <xf numFmtId="0" fontId="25" fillId="0" borderId="66" xfId="7" applyFont="1" applyFill="1" applyBorder="1" applyAlignment="1">
      <alignment horizontal="center" vertical="center"/>
    </xf>
    <xf numFmtId="169" fontId="22" fillId="0" borderId="18" xfId="12" applyNumberFormat="1" applyFont="1" applyFill="1" applyBorder="1" applyAlignment="1">
      <alignment vertical="center"/>
    </xf>
    <xf numFmtId="0" fontId="25" fillId="0" borderId="63" xfId="7" applyFont="1" applyFill="1" applyBorder="1" applyAlignment="1">
      <alignment horizontal="center" vertical="center"/>
    </xf>
    <xf numFmtId="164" fontId="22" fillId="0" borderId="24" xfId="12" applyFont="1" applyFill="1" applyBorder="1" applyAlignment="1">
      <alignment vertical="center"/>
    </xf>
    <xf numFmtId="0" fontId="20" fillId="0" borderId="75" xfId="11" applyFill="1" applyBorder="1" applyAlignment="1">
      <alignment vertical="center"/>
    </xf>
    <xf numFmtId="49" fontId="22" fillId="0" borderId="23" xfId="12" applyNumberFormat="1" applyFont="1" applyFill="1" applyBorder="1" applyAlignment="1">
      <alignment horizontal="right" vertical="center" indent="1"/>
    </xf>
    <xf numFmtId="49" fontId="22" fillId="0" borderId="18" xfId="12" applyNumberFormat="1" applyFont="1" applyFill="1" applyBorder="1" applyAlignment="1">
      <alignment horizontal="right" vertical="center" indent="1"/>
    </xf>
    <xf numFmtId="0" fontId="20" fillId="0" borderId="23" xfId="11" applyFill="1" applyBorder="1" applyAlignment="1">
      <alignment vertical="center"/>
    </xf>
    <xf numFmtId="0" fontId="20" fillId="0" borderId="88" xfId="11" applyFill="1" applyBorder="1" applyAlignment="1">
      <alignment vertical="center"/>
    </xf>
    <xf numFmtId="0" fontId="20" fillId="0" borderId="24" xfId="11" applyFill="1" applyBorder="1" applyAlignment="1">
      <alignment vertical="center"/>
    </xf>
    <xf numFmtId="171" fontId="4" fillId="0" borderId="0" xfId="0" applyNumberFormat="1" applyFont="1"/>
    <xf numFmtId="2" fontId="4" fillId="0" borderId="0" xfId="0" applyNumberFormat="1" applyFont="1"/>
    <xf numFmtId="0" fontId="0" fillId="4" borderId="16" xfId="0" applyFill="1" applyBorder="1" applyAlignment="1" applyProtection="1">
      <alignment horizontal="center" vertical="center" wrapText="1"/>
      <protection locked="0"/>
    </xf>
    <xf numFmtId="0" fontId="1" fillId="4" borderId="16" xfId="0" applyFont="1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1" fillId="4" borderId="16" xfId="0" applyFont="1" applyFill="1" applyBorder="1" applyAlignment="1" applyProtection="1">
      <alignment horizontal="center" vertical="center" wrapText="1"/>
      <protection locked="0"/>
    </xf>
    <xf numFmtId="4" fontId="1" fillId="4" borderId="16" xfId="0" applyNumberFormat="1" applyFont="1" applyFill="1" applyBorder="1" applyAlignment="1" applyProtection="1">
      <alignment horizontal="right" vertical="center" wrapText="1"/>
      <protection locked="0"/>
    </xf>
    <xf numFmtId="4" fontId="1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8" xfId="0" applyFont="1" applyFill="1" applyBorder="1" applyAlignment="1" applyProtection="1">
      <alignment horizontal="center" vertical="center" wrapText="1"/>
      <protection locked="0"/>
    </xf>
    <xf numFmtId="0" fontId="1" fillId="4" borderId="7" xfId="0" applyFont="1" applyFill="1" applyBorder="1" applyAlignment="1" applyProtection="1">
      <alignment horizontal="center" vertical="center" wrapText="1"/>
      <protection locked="0"/>
    </xf>
    <xf numFmtId="0" fontId="1" fillId="4" borderId="9" xfId="0" applyFont="1" applyFill="1" applyBorder="1" applyAlignment="1" applyProtection="1">
      <alignment horizontal="center" vertical="center" wrapText="1"/>
      <protection locked="0"/>
    </xf>
    <xf numFmtId="0" fontId="1" fillId="4" borderId="10" xfId="0" applyFont="1" applyFill="1" applyBorder="1" applyAlignment="1" applyProtection="1">
      <alignment horizontal="center" vertical="center" wrapText="1"/>
      <protection locked="0"/>
    </xf>
    <xf numFmtId="0" fontId="1" fillId="4" borderId="11" xfId="0" applyFont="1" applyFill="1" applyBorder="1" applyAlignment="1" applyProtection="1">
      <alignment horizontal="center" vertical="center" wrapText="1"/>
      <protection locked="0"/>
    </xf>
    <xf numFmtId="0" fontId="1" fillId="4" borderId="12" xfId="0" applyFont="1" applyFill="1" applyBorder="1" applyAlignment="1" applyProtection="1">
      <alignment horizontal="center" vertical="center" wrapText="1"/>
      <protection locked="0"/>
    </xf>
    <xf numFmtId="4" fontId="1" fillId="4" borderId="5" xfId="0" applyNumberFormat="1" applyFont="1" applyFill="1" applyBorder="1" applyAlignment="1" applyProtection="1">
      <alignment horizontal="right" vertical="center" wrapText="1"/>
      <protection locked="0"/>
    </xf>
    <xf numFmtId="4" fontId="1" fillId="4" borderId="6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ill="1" applyBorder="1" applyAlignment="1" applyProtection="1">
      <alignment horizontal="center" vertical="center" wrapText="1"/>
      <protection locked="0"/>
    </xf>
    <xf numFmtId="0" fontId="43" fillId="0" borderId="4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1" fillId="13" borderId="4" xfId="0" applyFont="1" applyFill="1" applyBorder="1" applyAlignment="1">
      <alignment horizontal="center" vertical="center" wrapText="1"/>
    </xf>
    <xf numFmtId="0" fontId="27" fillId="0" borderId="4" xfId="0" applyFont="1" applyBorder="1" applyAlignment="1">
      <alignment horizontal="center"/>
    </xf>
    <xf numFmtId="0" fontId="26" fillId="4" borderId="4" xfId="0" applyFont="1" applyFill="1" applyBorder="1" applyAlignment="1">
      <alignment horizontal="left" vertical="center"/>
    </xf>
    <xf numFmtId="0" fontId="42" fillId="4" borderId="4" xfId="0" applyFont="1" applyFill="1" applyBorder="1" applyAlignment="1">
      <alignment horizontal="left" vertical="center"/>
    </xf>
    <xf numFmtId="0" fontId="4" fillId="0" borderId="0" xfId="0" applyFont="1" applyFill="1" applyAlignment="1" applyProtection="1">
      <alignment horizontal="left" vertical="center" wrapText="1"/>
      <protection locked="0"/>
    </xf>
    <xf numFmtId="0" fontId="31" fillId="13" borderId="1" xfId="0" applyFont="1" applyFill="1" applyBorder="1" applyAlignment="1">
      <alignment horizontal="left" vertical="center" wrapText="1"/>
    </xf>
    <xf numFmtId="0" fontId="31" fillId="13" borderId="2" xfId="0" applyFont="1" applyFill="1" applyBorder="1" applyAlignment="1">
      <alignment horizontal="left" vertical="center" wrapText="1"/>
    </xf>
    <xf numFmtId="0" fontId="31" fillId="13" borderId="3" xfId="0" applyFont="1" applyFill="1" applyBorder="1" applyAlignment="1">
      <alignment horizontal="left" vertical="center" wrapText="1"/>
    </xf>
    <xf numFmtId="0" fontId="44" fillId="4" borderId="4" xfId="0" applyFont="1" applyFill="1" applyBorder="1" applyAlignment="1">
      <alignment horizontal="left" vertical="center"/>
    </xf>
    <xf numFmtId="0" fontId="0" fillId="0" borderId="4" xfId="0" applyBorder="1" applyAlignment="1">
      <alignment horizontal="center"/>
    </xf>
    <xf numFmtId="0" fontId="2" fillId="15" borderId="4" xfId="0" applyFont="1" applyFill="1" applyBorder="1" applyAlignment="1">
      <alignment horizontal="center" vertical="center"/>
    </xf>
    <xf numFmtId="0" fontId="45" fillId="16" borderId="4" xfId="0" applyFont="1" applyFill="1" applyBorder="1" applyAlignment="1">
      <alignment horizontal="center" vertical="center"/>
    </xf>
    <xf numFmtId="0" fontId="46" fillId="16" borderId="4" xfId="0" applyFont="1" applyFill="1" applyBorder="1" applyAlignment="1">
      <alignment horizontal="center" vertical="center"/>
    </xf>
    <xf numFmtId="0" fontId="47" fillId="15" borderId="80" xfId="0" applyFont="1" applyFill="1" applyBorder="1" applyAlignment="1">
      <alignment horizontal="center" vertical="center"/>
    </xf>
    <xf numFmtId="0" fontId="47" fillId="15" borderId="81" xfId="0" applyFont="1" applyFill="1" applyBorder="1" applyAlignment="1">
      <alignment horizontal="center" vertical="center"/>
    </xf>
    <xf numFmtId="0" fontId="31" fillId="13" borderId="83" xfId="0" applyFont="1" applyFill="1" applyBorder="1" applyAlignment="1">
      <alignment horizontal="left" vertical="center" wrapText="1"/>
    </xf>
    <xf numFmtId="0" fontId="31" fillId="13" borderId="84" xfId="0" applyFont="1" applyFill="1" applyBorder="1" applyAlignment="1">
      <alignment horizontal="left" vertical="center" wrapText="1"/>
    </xf>
    <xf numFmtId="0" fontId="31" fillId="13" borderId="85" xfId="0" applyFont="1" applyFill="1" applyBorder="1" applyAlignment="1">
      <alignment horizontal="left" vertical="center" wrapText="1"/>
    </xf>
    <xf numFmtId="0" fontId="31" fillId="13" borderId="4" xfId="0" applyFont="1" applyFill="1" applyBorder="1" applyAlignment="1">
      <alignment horizontal="left" vertical="center" wrapText="1"/>
    </xf>
    <xf numFmtId="0" fontId="47" fillId="16" borderId="4" xfId="0" applyFont="1" applyFill="1" applyBorder="1" applyAlignment="1">
      <alignment horizontal="left" vertical="center" wrapText="1"/>
    </xf>
    <xf numFmtId="0" fontId="47" fillId="15" borderId="4" xfId="0" applyFont="1" applyFill="1" applyBorder="1" applyAlignment="1">
      <alignment horizontal="center" vertical="center"/>
    </xf>
    <xf numFmtId="0" fontId="31" fillId="16" borderId="4" xfId="0" applyFont="1" applyFill="1" applyBorder="1" applyAlignment="1">
      <alignment horizontal="left" vertical="center"/>
    </xf>
    <xf numFmtId="0" fontId="39" fillId="0" borderId="7" xfId="0" quotePrefix="1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47" fillId="15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37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0" fillId="0" borderId="65" xfId="0" applyBorder="1" applyAlignment="1">
      <alignment horizontal="left"/>
    </xf>
    <xf numFmtId="0" fontId="0" fillId="0" borderId="66" xfId="0" applyBorder="1" applyAlignment="1">
      <alignment horizontal="left"/>
    </xf>
    <xf numFmtId="0" fontId="0" fillId="0" borderId="67" xfId="0" applyBorder="1" applyAlignment="1">
      <alignment horizontal="left"/>
    </xf>
    <xf numFmtId="2" fontId="29" fillId="11" borderId="4" xfId="0" applyNumberFormat="1" applyFont="1" applyFill="1" applyBorder="1" applyAlignment="1">
      <alignment horizontal="center"/>
    </xf>
    <xf numFmtId="0" fontId="6" fillId="9" borderId="0" xfId="0" applyFont="1" applyFill="1" applyAlignment="1">
      <alignment horizontal="center"/>
    </xf>
    <xf numFmtId="0" fontId="6" fillId="0" borderId="38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0" fillId="9" borderId="0" xfId="0" applyFill="1"/>
    <xf numFmtId="0" fontId="0" fillId="9" borderId="0" xfId="0" applyFill="1" applyAlignment="1">
      <alignment vertical="center" wrapText="1"/>
    </xf>
    <xf numFmtId="0" fontId="0" fillId="0" borderId="31" xfId="0" applyBorder="1" applyAlignment="1">
      <alignment horizontal="left"/>
    </xf>
    <xf numFmtId="0" fontId="0" fillId="0" borderId="63" xfId="0" applyBorder="1" applyAlignment="1">
      <alignment horizontal="left"/>
    </xf>
    <xf numFmtId="0" fontId="0" fillId="0" borderId="64" xfId="0" applyBorder="1" applyAlignment="1">
      <alignment horizontal="left"/>
    </xf>
    <xf numFmtId="0" fontId="30" fillId="0" borderId="1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0" fillId="0" borderId="68" xfId="0" applyBorder="1" applyAlignment="1">
      <alignment horizontal="left"/>
    </xf>
    <xf numFmtId="0" fontId="0" fillId="0" borderId="69" xfId="0" applyBorder="1" applyAlignment="1">
      <alignment horizontal="left"/>
    </xf>
    <xf numFmtId="0" fontId="0" fillId="0" borderId="70" xfId="0" applyBorder="1" applyAlignment="1">
      <alignment horizontal="left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2" fillId="0" borderId="0" xfId="11" applyFont="1" applyFill="1" applyAlignment="1">
      <alignment horizontal="left" vertical="center" wrapText="1"/>
    </xf>
    <xf numFmtId="0" fontId="22" fillId="0" borderId="76" xfId="11" applyFont="1" applyFill="1" applyBorder="1" applyAlignment="1">
      <alignment horizontal="left" vertical="center" wrapText="1"/>
    </xf>
    <xf numFmtId="0" fontId="22" fillId="0" borderId="63" xfId="11" applyFont="1" applyFill="1" applyBorder="1" applyAlignment="1">
      <alignment horizontal="left" vertical="center" wrapText="1"/>
    </xf>
    <xf numFmtId="0" fontId="22" fillId="0" borderId="78" xfId="11" applyFont="1" applyFill="1" applyBorder="1" applyAlignment="1">
      <alignment horizontal="left" vertical="center" wrapText="1"/>
    </xf>
    <xf numFmtId="0" fontId="22" fillId="0" borderId="16" xfId="11" applyFont="1" applyFill="1" applyBorder="1" applyAlignment="1">
      <alignment horizontal="center" vertical="center"/>
    </xf>
    <xf numFmtId="49" fontId="22" fillId="0" borderId="72" xfId="11" applyNumberFormat="1" applyFont="1" applyFill="1" applyBorder="1" applyAlignment="1">
      <alignment horizontal="left" vertical="center" indent="1"/>
    </xf>
    <xf numFmtId="49" fontId="22" fillId="0" borderId="73" xfId="11" applyNumberFormat="1" applyFont="1" applyFill="1" applyBorder="1" applyAlignment="1">
      <alignment horizontal="left" vertical="center" indent="1"/>
    </xf>
    <xf numFmtId="49" fontId="22" fillId="0" borderId="16" xfId="11" applyNumberFormat="1" applyFont="1" applyFill="1" applyBorder="1" applyAlignment="1">
      <alignment horizontal="center" vertical="center"/>
    </xf>
    <xf numFmtId="49" fontId="23" fillId="0" borderId="77" xfId="11" applyNumberFormat="1" applyFont="1" applyFill="1" applyBorder="1" applyAlignment="1">
      <alignment horizontal="left" vertical="center" wrapText="1"/>
    </xf>
    <xf numFmtId="49" fontId="23" fillId="0" borderId="63" xfId="11" applyNumberFormat="1" applyFont="1" applyFill="1" applyBorder="1" applyAlignment="1">
      <alignment horizontal="left" vertical="center" wrapText="1"/>
    </xf>
    <xf numFmtId="49" fontId="23" fillId="0" borderId="78" xfId="11" applyNumberFormat="1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vertical="center"/>
    </xf>
    <xf numFmtId="0" fontId="1" fillId="4" borderId="2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0" fontId="1" fillId="4" borderId="4" xfId="0" applyFont="1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2" fontId="3" fillId="0" borderId="0" xfId="0" applyNumberFormat="1" applyFont="1" applyFill="1" applyAlignment="1">
      <alignment horizontal="center"/>
    </xf>
    <xf numFmtId="0" fontId="4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4" fontId="3" fillId="0" borderId="0" xfId="0" applyNumberFormat="1" applyFont="1" applyFill="1" applyAlignment="1">
      <alignment horizontal="center"/>
    </xf>
    <xf numFmtId="3" fontId="3" fillId="0" borderId="0" xfId="0" applyNumberFormat="1" applyFont="1" applyFill="1" applyAlignment="1">
      <alignment horizontal="center"/>
    </xf>
    <xf numFmtId="43" fontId="3" fillId="0" borderId="0" xfId="0" applyNumberFormat="1" applyFont="1" applyFill="1" applyAlignment="1">
      <alignment horizontal="center"/>
    </xf>
    <xf numFmtId="4" fontId="33" fillId="14" borderId="0" xfId="0" applyNumberFormat="1" applyFont="1" applyFill="1" applyAlignment="1">
      <alignment horizontal="center"/>
    </xf>
    <xf numFmtId="0" fontId="33" fillId="0" borderId="0" xfId="0" applyFont="1" applyFill="1"/>
    <xf numFmtId="4" fontId="3" fillId="0" borderId="0" xfId="0" applyNumberFormat="1" applyFont="1" applyFill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/>
    <xf numFmtId="0" fontId="3" fillId="0" borderId="0" xfId="0" applyFont="1"/>
    <xf numFmtId="0" fontId="4" fillId="4" borderId="1" xfId="0" applyFont="1" applyFill="1" applyBorder="1"/>
    <xf numFmtId="0" fontId="4" fillId="4" borderId="2" xfId="0" applyFont="1" applyFill="1" applyBorder="1"/>
    <xf numFmtId="0" fontId="4" fillId="4" borderId="3" xfId="0" applyFont="1" applyFill="1" applyBorder="1"/>
    <xf numFmtId="2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/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wrapText="1"/>
    </xf>
    <xf numFmtId="0" fontId="3" fillId="0" borderId="0" xfId="0" applyFont="1" applyFill="1" applyAlignment="1">
      <alignment horizontal="left"/>
    </xf>
    <xf numFmtId="171" fontId="3" fillId="0" borderId="0" xfId="0" applyNumberFormat="1" applyFont="1" applyFill="1" applyAlignment="1">
      <alignment horizontal="center"/>
    </xf>
    <xf numFmtId="1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left" wrapText="1"/>
    </xf>
    <xf numFmtId="0" fontId="31" fillId="0" borderId="0" xfId="0" applyFont="1" applyFill="1" applyAlignment="1">
      <alignment horizontal="left"/>
    </xf>
    <xf numFmtId="4" fontId="3" fillId="0" borderId="0" xfId="0" applyNumberFormat="1" applyFont="1" applyFill="1" applyAlignment="1">
      <alignment horizontal="left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1" fillId="4" borderId="8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4" fontId="1" fillId="4" borderId="5" xfId="0" applyNumberFormat="1" applyFont="1" applyFill="1" applyBorder="1" applyAlignment="1">
      <alignment horizontal="right" vertical="center"/>
    </xf>
    <xf numFmtId="4" fontId="1" fillId="4" borderId="6" xfId="0" applyNumberFormat="1" applyFont="1" applyFill="1" applyBorder="1" applyAlignment="1">
      <alignment horizontal="right" vertical="center"/>
    </xf>
    <xf numFmtId="4" fontId="1" fillId="4" borderId="4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4" fontId="3" fillId="6" borderId="0" xfId="0" applyNumberFormat="1" applyFont="1" applyFill="1" applyAlignment="1">
      <alignment horizontal="left"/>
    </xf>
    <xf numFmtId="4" fontId="3" fillId="0" borderId="0" xfId="0" applyNumberFormat="1" applyFont="1" applyAlignment="1">
      <alignment horizontal="right"/>
    </xf>
    <xf numFmtId="4" fontId="3" fillId="6" borderId="0" xfId="0" applyNumberFormat="1" applyFont="1" applyFill="1" applyAlignment="1">
      <alignment horizontal="center"/>
    </xf>
    <xf numFmtId="0" fontId="3" fillId="6" borderId="0" xfId="0" applyFont="1" applyFill="1"/>
    <xf numFmtId="0" fontId="1" fillId="0" borderId="0" xfId="0" applyFont="1"/>
    <xf numFmtId="0" fontId="0" fillId="0" borderId="0" xfId="0" applyAlignment="1">
      <alignment horizontal="left"/>
    </xf>
    <xf numFmtId="4" fontId="0" fillId="0" borderId="0" xfId="0" applyNumberFormat="1"/>
    <xf numFmtId="0" fontId="0" fillId="0" borderId="0" xfId="0"/>
    <xf numFmtId="2" fontId="3" fillId="0" borderId="0" xfId="0" applyNumberFormat="1" applyFont="1"/>
    <xf numFmtId="166" fontId="3" fillId="0" borderId="0" xfId="0" applyNumberFormat="1" applyFont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33" fillId="0" borderId="0" xfId="0" applyFont="1"/>
    <xf numFmtId="4" fontId="3" fillId="0" borderId="11" xfId="0" applyNumberFormat="1" applyFont="1" applyBorder="1"/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4" fontId="1" fillId="4" borderId="2" xfId="0" applyNumberFormat="1" applyFont="1" applyFill="1" applyBorder="1" applyAlignment="1">
      <alignment horizontal="right" vertical="center"/>
    </xf>
    <xf numFmtId="4" fontId="1" fillId="4" borderId="3" xfId="0" applyNumberFormat="1" applyFont="1" applyFill="1" applyBorder="1" applyAlignment="1">
      <alignment horizontal="right" vertical="center"/>
    </xf>
    <xf numFmtId="0" fontId="1" fillId="0" borderId="0" xfId="0" applyFont="1" applyBorder="1"/>
    <xf numFmtId="0" fontId="0" fillId="0" borderId="11" xfId="0" applyBorder="1" applyAlignment="1">
      <alignment horizontal="center" vertical="top"/>
    </xf>
    <xf numFmtId="0" fontId="1" fillId="4" borderId="8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/>
    </xf>
    <xf numFmtId="4" fontId="0" fillId="0" borderId="7" xfId="0" applyNumberFormat="1" applyBorder="1" applyAlignment="1">
      <alignment horizontal="right" vertical="center"/>
    </xf>
    <xf numFmtId="4" fontId="0" fillId="0" borderId="9" xfId="0" applyNumberFormat="1" applyBorder="1" applyAlignment="1">
      <alignment horizontal="right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9" xfId="0" applyBorder="1" applyAlignment="1">
      <alignment horizontal="left"/>
    </xf>
    <xf numFmtId="10" fontId="0" fillId="0" borderId="11" xfId="0" applyNumberFormat="1" applyBorder="1" applyAlignment="1">
      <alignment horizontal="right" vertical="center"/>
    </xf>
    <xf numFmtId="10" fontId="0" fillId="0" borderId="12" xfId="0" applyNumberFormat="1" applyBorder="1" applyAlignment="1">
      <alignment horizontal="right"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4" fontId="1" fillId="4" borderId="8" xfId="0" applyNumberFormat="1" applyFont="1" applyFill="1" applyBorder="1" applyAlignment="1">
      <alignment horizontal="center" vertical="center"/>
    </xf>
    <xf numFmtId="4" fontId="1" fillId="4" borderId="9" xfId="0" applyNumberFormat="1" applyFont="1" applyFill="1" applyBorder="1" applyAlignment="1">
      <alignment horizontal="center" vertical="center"/>
    </xf>
    <xf numFmtId="4" fontId="1" fillId="4" borderId="14" xfId="0" applyNumberFormat="1" applyFont="1" applyFill="1" applyBorder="1" applyAlignment="1">
      <alignment horizontal="center" vertical="center"/>
    </xf>
    <xf numFmtId="4" fontId="1" fillId="4" borderId="15" xfId="0" applyNumberFormat="1" applyFont="1" applyFill="1" applyBorder="1" applyAlignment="1">
      <alignment horizontal="center" vertical="center"/>
    </xf>
    <xf numFmtId="4" fontId="1" fillId="4" borderId="10" xfId="0" applyNumberFormat="1" applyFont="1" applyFill="1" applyBorder="1" applyAlignment="1">
      <alignment horizontal="center" vertical="center"/>
    </xf>
    <xf numFmtId="4" fontId="1" fillId="4" borderId="12" xfId="0" applyNumberFormat="1" applyFont="1" applyFill="1" applyBorder="1" applyAlignment="1">
      <alignment horizontal="center" vertical="center"/>
    </xf>
    <xf numFmtId="10" fontId="0" fillId="0" borderId="10" xfId="0" applyNumberFormat="1" applyBorder="1" applyAlignment="1">
      <alignment horizontal="right" vertical="center"/>
    </xf>
    <xf numFmtId="4" fontId="0" fillId="0" borderId="8" xfId="0" applyNumberFormat="1" applyBorder="1" applyAlignment="1">
      <alignment horizontal="right" vertical="center"/>
    </xf>
    <xf numFmtId="0" fontId="9" fillId="5" borderId="4" xfId="1" applyFont="1" applyFill="1" applyBorder="1" applyAlignment="1" applyProtection="1">
      <alignment vertical="top" wrapText="1"/>
      <protection locked="0"/>
    </xf>
    <xf numFmtId="0" fontId="5" fillId="5" borderId="4" xfId="1" applyFont="1" applyFill="1" applyBorder="1" applyAlignment="1" applyProtection="1">
      <alignment vertical="top" wrapText="1"/>
      <protection locked="0"/>
    </xf>
    <xf numFmtId="39" fontId="7" fillId="5" borderId="4" xfId="2" applyNumberFormat="1" applyFont="1" applyFill="1" applyBorder="1" applyAlignment="1" applyProtection="1">
      <alignment vertical="top" wrapText="1"/>
      <protection locked="0"/>
    </xf>
    <xf numFmtId="39" fontId="7" fillId="5" borderId="10" xfId="2" applyNumberFormat="1" applyFont="1" applyFill="1" applyBorder="1" applyAlignment="1" applyProtection="1">
      <alignment vertical="top" wrapText="1"/>
      <protection locked="0"/>
    </xf>
    <xf numFmtId="0" fontId="5" fillId="5" borderId="11" xfId="1" applyFont="1" applyFill="1" applyBorder="1" applyAlignment="1" applyProtection="1">
      <alignment vertical="top" wrapText="1"/>
      <protection locked="0"/>
    </xf>
    <xf numFmtId="0" fontId="5" fillId="5" borderId="12" xfId="1" applyFont="1" applyFill="1" applyBorder="1" applyAlignment="1" applyProtection="1">
      <alignment vertical="top" wrapText="1"/>
      <protection locked="0"/>
    </xf>
    <xf numFmtId="39" fontId="11" fillId="5" borderId="10" xfId="2" applyNumberFormat="1" applyFont="1" applyFill="1" applyBorder="1" applyAlignment="1" applyProtection="1">
      <alignment vertical="top" wrapText="1"/>
    </xf>
    <xf numFmtId="39" fontId="11" fillId="5" borderId="11" xfId="2" applyNumberFormat="1" applyFont="1" applyFill="1" applyBorder="1" applyAlignment="1" applyProtection="1">
      <alignment vertical="top" wrapText="1"/>
    </xf>
    <xf numFmtId="0" fontId="5" fillId="5" borderId="12" xfId="1" applyFill="1" applyBorder="1" applyAlignment="1">
      <alignment vertical="top" wrapText="1"/>
    </xf>
    <xf numFmtId="0" fontId="14" fillId="0" borderId="0" xfId="1" applyFont="1" applyAlignment="1" applyProtection="1">
      <alignment vertical="top" wrapText="1"/>
    </xf>
    <xf numFmtId="0" fontId="6" fillId="0" borderId="0" xfId="1" applyFont="1" applyAlignment="1" applyProtection="1">
      <alignment vertical="top" wrapText="1"/>
    </xf>
    <xf numFmtId="0" fontId="9" fillId="0" borderId="10" xfId="1" applyFont="1" applyBorder="1" applyAlignment="1" applyProtection="1">
      <alignment vertical="top" wrapText="1"/>
      <protection locked="0"/>
    </xf>
    <xf numFmtId="0" fontId="6" fillId="0" borderId="11" xfId="1" applyFont="1" applyBorder="1" applyAlignment="1" applyProtection="1">
      <alignment vertical="top" wrapText="1"/>
      <protection locked="0"/>
    </xf>
    <xf numFmtId="0" fontId="6" fillId="0" borderId="12" xfId="1" applyFont="1" applyBorder="1" applyAlignment="1" applyProtection="1">
      <alignment vertical="top" wrapText="1"/>
      <protection locked="0"/>
    </xf>
    <xf numFmtId="49" fontId="9" fillId="0" borderId="1" xfId="1" applyNumberFormat="1" applyFont="1" applyBorder="1" applyAlignment="1" applyProtection="1">
      <alignment horizontal="center" vertical="top" wrapText="1"/>
      <protection locked="0"/>
    </xf>
    <xf numFmtId="0" fontId="5" fillId="0" borderId="3" xfId="1" applyFont="1" applyBorder="1" applyAlignment="1" applyProtection="1">
      <alignment horizontal="center" vertical="top" wrapText="1"/>
      <protection locked="0"/>
    </xf>
    <xf numFmtId="0" fontId="9" fillId="0" borderId="4" xfId="1" applyFont="1" applyBorder="1" applyAlignment="1" applyProtection="1">
      <alignment vertical="top" wrapText="1"/>
      <protection locked="0"/>
    </xf>
    <xf numFmtId="0" fontId="5" fillId="0" borderId="4" xfId="1" applyFont="1" applyBorder="1" applyAlignment="1" applyProtection="1">
      <alignment vertical="top" wrapText="1"/>
      <protection locked="0"/>
    </xf>
    <xf numFmtId="39" fontId="7" fillId="0" borderId="4" xfId="2" applyNumberFormat="1" applyFont="1" applyBorder="1" applyAlignment="1" applyProtection="1">
      <alignment vertical="top" wrapText="1"/>
      <protection locked="0"/>
    </xf>
    <xf numFmtId="39" fontId="7" fillId="0" borderId="1" xfId="2" applyNumberFormat="1" applyFont="1" applyBorder="1" applyAlignment="1" applyProtection="1">
      <alignment vertical="top" wrapText="1"/>
      <protection locked="0"/>
    </xf>
    <xf numFmtId="39" fontId="7" fillId="0" borderId="2" xfId="2" applyNumberFormat="1" applyFont="1" applyBorder="1" applyAlignment="1" applyProtection="1">
      <alignment vertical="top" wrapText="1"/>
      <protection locked="0"/>
    </xf>
    <xf numFmtId="39" fontId="7" fillId="0" borderId="3" xfId="2" applyNumberFormat="1" applyFont="1" applyBorder="1" applyAlignment="1" applyProtection="1">
      <alignment vertical="top" wrapText="1"/>
      <protection locked="0"/>
    </xf>
    <xf numFmtId="39" fontId="7" fillId="0" borderId="10" xfId="2" applyNumberFormat="1" applyFont="1" applyBorder="1" applyAlignment="1" applyProtection="1">
      <alignment vertical="top" wrapText="1"/>
      <protection locked="0"/>
    </xf>
    <xf numFmtId="0" fontId="5" fillId="0" borderId="11" xfId="1" applyFont="1" applyBorder="1" applyAlignment="1" applyProtection="1">
      <alignment vertical="top" wrapText="1"/>
      <protection locked="0"/>
    </xf>
    <xf numFmtId="0" fontId="5" fillId="0" borderId="12" xfId="1" applyFont="1" applyBorder="1" applyAlignment="1" applyProtection="1">
      <alignment vertical="top" wrapText="1"/>
      <protection locked="0"/>
    </xf>
    <xf numFmtId="39" fontId="11" fillId="0" borderId="10" xfId="2" applyNumberFormat="1" applyFont="1" applyBorder="1" applyAlignment="1" applyProtection="1">
      <alignment vertical="top" wrapText="1"/>
    </xf>
    <xf numFmtId="39" fontId="11" fillId="0" borderId="11" xfId="2" applyNumberFormat="1" applyFont="1" applyBorder="1" applyAlignment="1" applyProtection="1">
      <alignment vertical="top" wrapText="1"/>
    </xf>
    <xf numFmtId="0" fontId="5" fillId="0" borderId="12" xfId="1" applyBorder="1" applyAlignment="1">
      <alignment vertical="top" wrapText="1"/>
    </xf>
    <xf numFmtId="0" fontId="9" fillId="0" borderId="6" xfId="1" applyFont="1" applyBorder="1" applyAlignment="1" applyProtection="1">
      <alignment vertical="top" wrapText="1"/>
      <protection locked="0"/>
    </xf>
    <xf numFmtId="0" fontId="5" fillId="0" borderId="6" xfId="1" applyFont="1" applyBorder="1" applyAlignment="1" applyProtection="1">
      <alignment vertical="top" wrapText="1"/>
      <protection locked="0"/>
    </xf>
    <xf numFmtId="39" fontId="7" fillId="0" borderId="6" xfId="2" applyNumberFormat="1" applyFont="1" applyBorder="1" applyAlignment="1" applyProtection="1">
      <alignment vertical="top" wrapText="1"/>
      <protection locked="0"/>
    </xf>
    <xf numFmtId="0" fontId="9" fillId="5" borderId="4" xfId="1" applyFont="1" applyFill="1" applyBorder="1" applyAlignment="1" applyProtection="1">
      <alignment horizontal="center" vertical="top" wrapText="1"/>
      <protection locked="0"/>
    </xf>
    <xf numFmtId="0" fontId="5" fillId="5" borderId="4" xfId="1" applyFont="1" applyFill="1" applyBorder="1" applyAlignment="1" applyProtection="1">
      <alignment horizontal="center" vertical="top" wrapText="1"/>
      <protection locked="0"/>
    </xf>
    <xf numFmtId="0" fontId="9" fillId="5" borderId="6" xfId="1" applyFont="1" applyFill="1" applyBorder="1" applyAlignment="1" applyProtection="1">
      <alignment horizontal="center" vertical="top" wrapText="1"/>
      <protection locked="0"/>
    </xf>
    <xf numFmtId="0" fontId="5" fillId="5" borderId="6" xfId="1" applyFont="1" applyFill="1" applyBorder="1" applyAlignment="1" applyProtection="1">
      <alignment horizontal="center" vertical="top" wrapText="1"/>
      <protection locked="0"/>
    </xf>
    <xf numFmtId="0" fontId="9" fillId="3" borderId="1" xfId="1" applyFont="1" applyFill="1" applyBorder="1" applyAlignment="1">
      <alignment horizontal="center" vertical="top"/>
    </xf>
    <xf numFmtId="0" fontId="9" fillId="3" borderId="2" xfId="1" applyFont="1" applyFill="1" applyBorder="1" applyAlignment="1">
      <alignment horizontal="center" vertical="top"/>
    </xf>
    <xf numFmtId="0" fontId="9" fillId="3" borderId="3" xfId="1" applyFont="1" applyFill="1" applyBorder="1" applyAlignment="1">
      <alignment horizontal="center" vertical="top"/>
    </xf>
    <xf numFmtId="39" fontId="9" fillId="0" borderId="4" xfId="2" applyNumberFormat="1" applyFont="1" applyBorder="1" applyAlignment="1" applyProtection="1">
      <alignment vertical="top" wrapText="1"/>
    </xf>
    <xf numFmtId="0" fontId="6" fillId="0" borderId="4" xfId="1" applyFont="1" applyBorder="1" applyAlignment="1" applyProtection="1">
      <alignment vertical="top" wrapText="1"/>
    </xf>
    <xf numFmtId="0" fontId="5" fillId="0" borderId="2" xfId="1" applyBorder="1" applyAlignment="1">
      <alignment vertical="top" wrapText="1"/>
    </xf>
    <xf numFmtId="0" fontId="5" fillId="0" borderId="3" xfId="1" applyBorder="1" applyAlignment="1">
      <alignment vertical="top" wrapText="1"/>
    </xf>
    <xf numFmtId="0" fontId="7" fillId="0" borderId="0" xfId="4" applyFont="1" applyBorder="1" applyAlignment="1" applyProtection="1">
      <alignment vertical="top" wrapText="1"/>
      <protection locked="0"/>
    </xf>
    <xf numFmtId="0" fontId="7" fillId="0" borderId="11" xfId="4" applyFont="1" applyBorder="1" applyAlignment="1" applyProtection="1">
      <alignment horizontal="center" vertical="top" wrapText="1"/>
      <protection locked="0"/>
    </xf>
    <xf numFmtId="0" fontId="7" fillId="0" borderId="11" xfId="1" applyFont="1" applyBorder="1" applyAlignment="1" applyProtection="1">
      <alignment horizontal="center" vertical="top" wrapText="1"/>
      <protection locked="0"/>
    </xf>
  </cellXfs>
  <cellStyles count="14">
    <cellStyle name="Hiperlink" xfId="6" builtinId="8"/>
    <cellStyle name="Moeda 2" xfId="8" xr:uid="{00000000-0005-0000-0000-000001000000}"/>
    <cellStyle name="Moeda 3 2" xfId="3" xr:uid="{00000000-0005-0000-0000-000002000000}"/>
    <cellStyle name="Normal" xfId="0" builtinId="0"/>
    <cellStyle name="Normal 2" xfId="1" xr:uid="{00000000-0005-0000-0000-000004000000}"/>
    <cellStyle name="Normal 2 3" xfId="13" xr:uid="{00000000-0005-0000-0000-000005000000}"/>
    <cellStyle name="Normal 3" xfId="7" xr:uid="{00000000-0005-0000-0000-000006000000}"/>
    <cellStyle name="Normal 4 2" xfId="11" xr:uid="{00000000-0005-0000-0000-000007000000}"/>
    <cellStyle name="Normal_RVT FL - 01" xfId="4" xr:uid="{00000000-0005-0000-0000-000008000000}"/>
    <cellStyle name="Porcentagem" xfId="5" builtinId="5"/>
    <cellStyle name="Separador de milhares 3" xfId="9" xr:uid="{00000000-0005-0000-0000-00000A000000}"/>
    <cellStyle name="Separador de milhares 3 2" xfId="12" xr:uid="{00000000-0005-0000-0000-00000B000000}"/>
    <cellStyle name="Separador de milhares 4" xfId="2" xr:uid="{00000000-0005-0000-0000-00000C000000}"/>
    <cellStyle name="Vírgula" xfId="10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1568824</xdr:colOff>
      <xdr:row>4</xdr:row>
      <xdr:rowOff>145677</xdr:rowOff>
    </xdr:from>
    <xdr:to>
      <xdr:col>4</xdr:col>
      <xdr:colOff>2997685</xdr:colOff>
      <xdr:row>9</xdr:row>
      <xdr:rowOff>184402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3933265" y="907677"/>
          <a:ext cx="1428861" cy="9912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228040</xdr:colOff>
      <xdr:row>0</xdr:row>
      <xdr:rowOff>188819</xdr:rowOff>
    </xdr:from>
    <xdr:to>
      <xdr:col>18</xdr:col>
      <xdr:colOff>186577</xdr:colOff>
      <xdr:row>2</xdr:row>
      <xdr:rowOff>294020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0515" y="188819"/>
          <a:ext cx="968187" cy="68622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228040</xdr:colOff>
      <xdr:row>0</xdr:row>
      <xdr:rowOff>188819</xdr:rowOff>
    </xdr:from>
    <xdr:to>
      <xdr:col>18</xdr:col>
      <xdr:colOff>186577</xdr:colOff>
      <xdr:row>2</xdr:row>
      <xdr:rowOff>294020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3815" y="188819"/>
          <a:ext cx="968188" cy="68622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238125</xdr:colOff>
      <xdr:row>4</xdr:row>
      <xdr:rowOff>63500</xdr:rowOff>
    </xdr:from>
    <xdr:to>
      <xdr:col>10</xdr:col>
      <xdr:colOff>481853</xdr:colOff>
      <xdr:row>9</xdr:row>
      <xdr:rowOff>177699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53125" y="825500"/>
          <a:ext cx="1243853" cy="1066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123825</xdr:rowOff>
    </xdr:from>
    <xdr:to>
      <xdr:col>8</xdr:col>
      <xdr:colOff>114300</xdr:colOff>
      <xdr:row>3</xdr:row>
      <xdr:rowOff>38100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23825"/>
          <a:ext cx="14763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542925</xdr:colOff>
      <xdr:row>0</xdr:row>
      <xdr:rowOff>152400</xdr:rowOff>
    </xdr:from>
    <xdr:to>
      <xdr:col>3</xdr:col>
      <xdr:colOff>314325</xdr:colOff>
      <xdr:row>4</xdr:row>
      <xdr:rowOff>47625</xdr:rowOff>
    </xdr:to>
    <xdr:pic>
      <xdr:nvPicPr>
        <xdr:cNvPr id="2" name="Imagem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152400"/>
          <a:ext cx="9144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304800</xdr:colOff>
          <xdr:row>28</xdr:row>
          <xdr:rowOff>76200</xdr:rowOff>
        </xdr:from>
        <xdr:to>
          <xdr:col>3</xdr:col>
          <xdr:colOff>428625</xdr:colOff>
          <xdr:row>30</xdr:row>
          <xdr:rowOff>142875</xdr:rowOff>
        </xdr:to>
        <xdr:sp macro="" textlink="">
          <xdr:nvSpPr>
            <xdr:cNvPr id="11265" name="Picture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2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295276</xdr:colOff>
      <xdr:row>0</xdr:row>
      <xdr:rowOff>0</xdr:rowOff>
    </xdr:from>
    <xdr:to>
      <xdr:col>9</xdr:col>
      <xdr:colOff>158023</xdr:colOff>
      <xdr:row>3</xdr:row>
      <xdr:rowOff>209550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8901" y="0"/>
          <a:ext cx="1077185" cy="7810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3238501</xdr:colOff>
      <xdr:row>0</xdr:row>
      <xdr:rowOff>200025</xdr:rowOff>
    </xdr:from>
    <xdr:to>
      <xdr:col>4</xdr:col>
      <xdr:colOff>323850</xdr:colOff>
      <xdr:row>3</xdr:row>
      <xdr:rowOff>225104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3326" y="200025"/>
          <a:ext cx="971549" cy="70135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228040</xdr:colOff>
      <xdr:row>0</xdr:row>
      <xdr:rowOff>188819</xdr:rowOff>
    </xdr:from>
    <xdr:to>
      <xdr:col>18</xdr:col>
      <xdr:colOff>186577</xdr:colOff>
      <xdr:row>2</xdr:row>
      <xdr:rowOff>294020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2864" y="188819"/>
          <a:ext cx="967067" cy="68790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1504950</xdr:colOff>
      <xdr:row>0</xdr:row>
      <xdr:rowOff>114300</xdr:rowOff>
    </xdr:from>
    <xdr:to>
      <xdr:col>4</xdr:col>
      <xdr:colOff>1508312</xdr:colOff>
      <xdr:row>5</xdr:row>
      <xdr:rowOff>153316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86200" y="114300"/>
          <a:ext cx="3362" cy="99151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1238250</xdr:colOff>
      <xdr:row>0</xdr:row>
      <xdr:rowOff>76200</xdr:rowOff>
    </xdr:from>
    <xdr:to>
      <xdr:col>4</xdr:col>
      <xdr:colOff>2860862</xdr:colOff>
      <xdr:row>5</xdr:row>
      <xdr:rowOff>115216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19500" y="76200"/>
          <a:ext cx="1622612" cy="99151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228040</xdr:colOff>
      <xdr:row>0</xdr:row>
      <xdr:rowOff>188819</xdr:rowOff>
    </xdr:from>
    <xdr:to>
      <xdr:col>18</xdr:col>
      <xdr:colOff>186578</xdr:colOff>
      <xdr:row>2</xdr:row>
      <xdr:rowOff>294020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3815" y="188819"/>
          <a:ext cx="968188" cy="68622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228040</xdr:colOff>
      <xdr:row>0</xdr:row>
      <xdr:rowOff>188819</xdr:rowOff>
    </xdr:from>
    <xdr:to>
      <xdr:col>18</xdr:col>
      <xdr:colOff>186578</xdr:colOff>
      <xdr:row>2</xdr:row>
      <xdr:rowOff>294020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3815" y="188819"/>
          <a:ext cx="968188" cy="68622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228040</xdr:colOff>
      <xdr:row>0</xdr:row>
      <xdr:rowOff>188819</xdr:rowOff>
    </xdr:from>
    <xdr:to>
      <xdr:col>18</xdr:col>
      <xdr:colOff>186578</xdr:colOff>
      <xdr:row>2</xdr:row>
      <xdr:rowOff>294020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3815" y="188819"/>
          <a:ext cx="968188" cy="6862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tabColor theme="0" tint="-0.249977111117893"/>
  </sheetPr>
  <dimension ref="B1:AB87"/>
  <sheetViews>
    <sheetView showGridLines="0" view="pageBreakPreview" topLeftCell="A10" zoomScale="85" zoomScaleNormal="85" zoomScaleSheetLayoutView="85" workbookViewId="0">
      <selection activeCell="K28" sqref="K28"/>
    </sheetView>
  </sheetViews>
  <sheetFormatPr defaultColWidth="9.140625" defaultRowHeight="15"/>
  <cols>
    <col min="1" max="1" width="6.28515625" style="87" customWidth="1"/>
    <col min="2" max="2" width="9.140625" style="89"/>
    <col min="3" max="3" width="12.42578125" style="89" customWidth="1"/>
    <col min="4" max="4" width="7.7109375" style="89" customWidth="1"/>
    <col min="5" max="5" width="60.7109375" style="87" customWidth="1"/>
    <col min="6" max="6" width="9.28515625" style="89" bestFit="1" customWidth="1"/>
    <col min="7" max="7" width="9.7109375" style="93" customWidth="1"/>
    <col min="8" max="8" width="9.85546875" style="93" bestFit="1" customWidth="1"/>
    <col min="9" max="9" width="11.7109375" style="93" bestFit="1" customWidth="1"/>
    <col min="10" max="10" width="9.140625" style="87"/>
    <col min="11" max="11" width="12" style="88" customWidth="1"/>
    <col min="12" max="13" width="9.140625" style="87"/>
    <col min="14" max="14" width="11" style="87" customWidth="1"/>
    <col min="15" max="17" width="9.140625" style="87"/>
    <col min="18" max="18" width="0" style="87" hidden="1" customWidth="1"/>
    <col min="19" max="19" width="10.28515625" style="87" hidden="1" customWidth="1"/>
    <col min="20" max="20" width="0" style="87" hidden="1" customWidth="1"/>
    <col min="21" max="21" width="0" style="98" hidden="1" customWidth="1"/>
    <col min="22" max="22" width="0" style="87" hidden="1" customWidth="1"/>
    <col min="23" max="23" width="14.42578125" style="98" hidden="1" customWidth="1"/>
    <col min="24" max="26" width="0" style="98" hidden="1" customWidth="1"/>
    <col min="27" max="27" width="9.140625" style="87"/>
    <col min="28" max="28" width="9.85546875" style="87" bestFit="1" customWidth="1"/>
    <col min="29" max="16384" width="9.140625" style="87"/>
  </cols>
  <sheetData>
    <row r="1" spans="2:14">
      <c r="B1" s="640"/>
      <c r="C1" s="640"/>
      <c r="D1" s="640"/>
      <c r="E1" s="640"/>
      <c r="F1" s="640"/>
      <c r="G1" s="640"/>
      <c r="H1" s="640"/>
      <c r="I1" s="640"/>
    </row>
    <row r="2" spans="2:14">
      <c r="B2" s="90"/>
      <c r="E2" s="89"/>
      <c r="G2" s="89"/>
      <c r="H2" s="89"/>
      <c r="I2" s="89"/>
    </row>
    <row r="3" spans="2:14">
      <c r="B3" s="640"/>
      <c r="C3" s="640"/>
      <c r="D3" s="640"/>
      <c r="E3" s="640"/>
      <c r="F3" s="640"/>
      <c r="G3" s="640"/>
      <c r="H3" s="640"/>
      <c r="I3" s="640"/>
    </row>
    <row r="4" spans="2:14">
      <c r="B4" s="640"/>
      <c r="C4" s="640"/>
      <c r="D4" s="640"/>
      <c r="E4" s="640"/>
      <c r="F4" s="640"/>
      <c r="G4" s="640"/>
      <c r="H4" s="640"/>
      <c r="I4" s="640"/>
    </row>
    <row r="5" spans="2:14">
      <c r="B5" s="640"/>
      <c r="C5" s="640"/>
      <c r="D5" s="640"/>
      <c r="E5" s="640"/>
      <c r="F5" s="640"/>
      <c r="G5" s="640"/>
      <c r="H5" s="640"/>
      <c r="I5" s="640"/>
    </row>
    <row r="6" spans="2:14">
      <c r="B6" s="640"/>
      <c r="C6" s="640"/>
      <c r="D6" s="640"/>
      <c r="E6" s="640"/>
      <c r="F6" s="640"/>
      <c r="G6" s="640"/>
      <c r="H6" s="640"/>
      <c r="I6" s="640"/>
    </row>
    <row r="7" spans="2:14">
      <c r="B7" s="640"/>
      <c r="C7" s="640"/>
      <c r="D7" s="640"/>
      <c r="E7" s="640"/>
      <c r="F7" s="640"/>
      <c r="G7" s="640"/>
      <c r="H7" s="640"/>
      <c r="I7" s="640"/>
    </row>
    <row r="8" spans="2:14">
      <c r="B8" s="640"/>
      <c r="C8" s="640"/>
      <c r="D8" s="640"/>
      <c r="E8" s="640"/>
      <c r="F8" s="640"/>
      <c r="G8" s="640"/>
      <c r="H8" s="640"/>
      <c r="I8" s="640"/>
    </row>
    <row r="9" spans="2:14">
      <c r="B9" s="640"/>
      <c r="C9" s="640"/>
      <c r="D9" s="640"/>
      <c r="E9" s="640"/>
      <c r="F9" s="640"/>
      <c r="G9" s="640"/>
      <c r="H9" s="640"/>
      <c r="I9" s="640"/>
    </row>
    <row r="10" spans="2:14">
      <c r="B10" s="640"/>
      <c r="C10" s="640"/>
      <c r="D10" s="640"/>
      <c r="E10" s="640"/>
      <c r="F10" s="640"/>
      <c r="G10" s="640"/>
      <c r="H10" s="640"/>
      <c r="I10" s="640"/>
    </row>
    <row r="11" spans="2:14" ht="18.75">
      <c r="B11" s="641" t="s">
        <v>218</v>
      </c>
      <c r="C11" s="641"/>
      <c r="D11" s="641"/>
      <c r="E11" s="641"/>
      <c r="F11" s="641"/>
      <c r="G11" s="641"/>
      <c r="H11" s="641"/>
      <c r="I11" s="641"/>
      <c r="K11" s="98"/>
      <c r="L11" s="98"/>
      <c r="M11" s="98"/>
      <c r="N11" s="98"/>
    </row>
    <row r="12" spans="2:14">
      <c r="B12" s="640"/>
      <c r="C12" s="640"/>
      <c r="D12" s="640"/>
      <c r="E12" s="640"/>
      <c r="F12" s="640"/>
      <c r="G12" s="640"/>
      <c r="H12" s="640"/>
      <c r="I12" s="640"/>
    </row>
    <row r="13" spans="2:14" ht="18.75">
      <c r="B13" s="641" t="s">
        <v>56</v>
      </c>
      <c r="C13" s="641"/>
      <c r="D13" s="641"/>
      <c r="E13" s="641"/>
      <c r="F13" s="641"/>
      <c r="G13" s="641"/>
      <c r="H13" s="641"/>
      <c r="I13" s="641"/>
    </row>
    <row r="14" spans="2:14" ht="18.75">
      <c r="B14" s="91"/>
      <c r="C14" s="91"/>
      <c r="D14" s="91"/>
      <c r="E14" s="91"/>
      <c r="F14" s="91"/>
      <c r="G14" s="91"/>
      <c r="H14" s="91"/>
      <c r="I14" s="91"/>
    </row>
    <row r="15" spans="2:14">
      <c r="B15" s="642" t="s">
        <v>6</v>
      </c>
      <c r="C15" s="642"/>
      <c r="D15" s="642"/>
      <c r="E15" s="642"/>
      <c r="F15" s="642"/>
      <c r="G15" s="642"/>
      <c r="H15" s="642"/>
      <c r="I15" s="642"/>
    </row>
    <row r="16" spans="2:14">
      <c r="B16" s="642" t="s">
        <v>7</v>
      </c>
      <c r="C16" s="642"/>
      <c r="D16" s="642"/>
      <c r="E16" s="642"/>
      <c r="F16" s="642"/>
      <c r="G16" s="642"/>
      <c r="H16" s="642"/>
      <c r="I16" s="642"/>
    </row>
    <row r="17" spans="2:28">
      <c r="B17" s="642" t="s">
        <v>219</v>
      </c>
      <c r="C17" s="642"/>
      <c r="D17" s="642"/>
      <c r="E17" s="642"/>
      <c r="F17" s="642"/>
      <c r="G17" s="642"/>
      <c r="H17" s="642"/>
      <c r="I17" s="642"/>
    </row>
    <row r="18" spans="2:28">
      <c r="B18" s="92" t="s">
        <v>8</v>
      </c>
      <c r="C18" s="643" t="s">
        <v>220</v>
      </c>
      <c r="D18" s="643"/>
      <c r="E18" s="643"/>
      <c r="F18" s="643"/>
      <c r="G18" s="643"/>
      <c r="H18" s="643"/>
      <c r="I18" s="643"/>
    </row>
    <row r="19" spans="2:28">
      <c r="B19" s="92" t="s">
        <v>9</v>
      </c>
      <c r="C19" s="643" t="s">
        <v>98</v>
      </c>
      <c r="D19" s="643"/>
      <c r="E19" s="643"/>
      <c r="F19" s="643"/>
      <c r="G19" s="643"/>
      <c r="H19" s="643"/>
      <c r="I19" s="643"/>
    </row>
    <row r="20" spans="2:28">
      <c r="H20" s="93" t="s">
        <v>92</v>
      </c>
      <c r="I20" s="94">
        <v>0.87929999999999997</v>
      </c>
    </row>
    <row r="21" spans="2:28" ht="30">
      <c r="B21" s="644" t="s">
        <v>10</v>
      </c>
      <c r="C21" s="644"/>
      <c r="D21" s="644"/>
      <c r="E21" s="95" t="s">
        <v>226</v>
      </c>
      <c r="F21" s="95"/>
      <c r="G21" s="95"/>
      <c r="H21" s="93" t="s">
        <v>11</v>
      </c>
      <c r="I21" s="96">
        <v>0.2034</v>
      </c>
    </row>
    <row r="23" spans="2:28">
      <c r="B23" s="645" t="s">
        <v>12</v>
      </c>
      <c r="C23" s="645" t="s">
        <v>13</v>
      </c>
      <c r="D23" s="645" t="s">
        <v>14</v>
      </c>
      <c r="E23" s="645" t="s">
        <v>15</v>
      </c>
      <c r="F23" s="645" t="s">
        <v>16</v>
      </c>
      <c r="G23" s="646" t="s">
        <v>17</v>
      </c>
      <c r="H23" s="647" t="s">
        <v>18</v>
      </c>
      <c r="I23" s="647"/>
    </row>
    <row r="24" spans="2:28">
      <c r="B24" s="645"/>
      <c r="C24" s="645"/>
      <c r="D24" s="645"/>
      <c r="E24" s="645"/>
      <c r="F24" s="645"/>
      <c r="G24" s="646"/>
      <c r="H24" s="79" t="s">
        <v>19</v>
      </c>
      <c r="I24" s="86" t="s">
        <v>20</v>
      </c>
      <c r="N24" s="184" t="e">
        <f>#REF!</f>
        <v>#REF!</v>
      </c>
      <c r="S24" s="184"/>
      <c r="W24" s="184"/>
    </row>
    <row r="25" spans="2:28">
      <c r="E25" s="103"/>
    </row>
    <row r="26" spans="2:28">
      <c r="B26" s="85" t="s">
        <v>12</v>
      </c>
      <c r="C26" s="85" t="s">
        <v>13</v>
      </c>
      <c r="D26" s="85" t="s">
        <v>21</v>
      </c>
      <c r="E26" s="639" t="s">
        <v>22</v>
      </c>
      <c r="F26" s="639"/>
      <c r="G26" s="639"/>
      <c r="H26" s="639"/>
      <c r="I26" s="86" t="e">
        <f>SUM(I27:I29)</f>
        <v>#REF!</v>
      </c>
      <c r="N26" s="185" t="e">
        <f>#REF!</f>
        <v>#REF!</v>
      </c>
      <c r="O26" s="95"/>
      <c r="P26" s="95"/>
      <c r="Q26" s="95"/>
      <c r="R26" s="95"/>
      <c r="S26" s="185">
        <f>'RUA 2'!I14</f>
        <v>0</v>
      </c>
      <c r="W26" s="185">
        <f>'RUA 3'!I14</f>
        <v>0</v>
      </c>
      <c r="AB26" s="88" t="e">
        <f t="shared" ref="AB26:AB37" si="0">SUM(N26:W26)-I26</f>
        <v>#REF!</v>
      </c>
    </row>
    <row r="27" spans="2:28">
      <c r="B27" s="81" t="s">
        <v>23</v>
      </c>
      <c r="C27" s="81" t="s">
        <v>24</v>
      </c>
      <c r="D27" s="81" t="s">
        <v>25</v>
      </c>
      <c r="E27" s="102" t="s">
        <v>26</v>
      </c>
      <c r="F27" s="81" t="s">
        <v>0</v>
      </c>
      <c r="G27" s="82" t="e">
        <f>'RUA 2'!G15+#REF!+'RUA 3'!I15</f>
        <v>#REF!</v>
      </c>
      <c r="H27" s="80">
        <f>ROUND(K27+(K27*$I$21),2)</f>
        <v>245.08</v>
      </c>
      <c r="I27" s="82" t="e">
        <f>ROUND(G27*H27,2)</f>
        <v>#REF!</v>
      </c>
      <c r="K27" s="88">
        <v>203.66</v>
      </c>
      <c r="L27" s="97"/>
      <c r="N27" s="88" t="e">
        <f>#REF!</f>
        <v>#REF!</v>
      </c>
      <c r="S27" s="88">
        <f>'RUA 2'!I15</f>
        <v>0</v>
      </c>
      <c r="W27" s="186">
        <f>'RUA 3'!I15</f>
        <v>0</v>
      </c>
      <c r="AB27" s="88" t="e">
        <f t="shared" si="0"/>
        <v>#REF!</v>
      </c>
    </row>
    <row r="28" spans="2:28">
      <c r="B28" s="81" t="s">
        <v>23</v>
      </c>
      <c r="C28" s="81" t="s">
        <v>28</v>
      </c>
      <c r="D28" s="81" t="s">
        <v>27</v>
      </c>
      <c r="E28" s="102" t="s">
        <v>30</v>
      </c>
      <c r="F28" s="81" t="s">
        <v>2</v>
      </c>
      <c r="G28" s="82" t="e">
        <f>'RUA 2'!G16+#REF!+'RUA 3'!G16</f>
        <v>#REF!</v>
      </c>
      <c r="H28" s="80">
        <f>ROUND(K28+(K28*$I$21),2)</f>
        <v>60.05</v>
      </c>
      <c r="I28" s="82" t="e">
        <f>ROUND(G28*H28,2)</f>
        <v>#REF!</v>
      </c>
      <c r="K28" s="88">
        <v>49.9</v>
      </c>
      <c r="L28" s="97"/>
      <c r="N28" s="88" t="e">
        <f>#REF!</f>
        <v>#REF!</v>
      </c>
      <c r="S28" s="88">
        <f>'RUA 2'!I16</f>
        <v>0</v>
      </c>
      <c r="W28" s="186">
        <f>'RUA 3'!I16</f>
        <v>0</v>
      </c>
      <c r="AB28" s="88" t="e">
        <f t="shared" si="0"/>
        <v>#REF!</v>
      </c>
    </row>
    <row r="29" spans="2:28" ht="30">
      <c r="B29" s="81" t="s">
        <v>23</v>
      </c>
      <c r="C29" s="81">
        <v>78472</v>
      </c>
      <c r="D29" s="81" t="s">
        <v>29</v>
      </c>
      <c r="E29" s="102" t="s">
        <v>31</v>
      </c>
      <c r="F29" s="81" t="s">
        <v>0</v>
      </c>
      <c r="G29" s="82" t="e">
        <f>'RUA 2'!G17+#REF!+'RUA 3'!G17</f>
        <v>#REF!</v>
      </c>
      <c r="H29" s="80">
        <f>ROUND(K29+(K29*$I$21),2)</f>
        <v>0.31</v>
      </c>
      <c r="I29" s="82" t="e">
        <f>ROUND(G29*H29,2)</f>
        <v>#REF!</v>
      </c>
      <c r="K29" s="88">
        <v>0.26</v>
      </c>
      <c r="L29" s="97"/>
      <c r="N29" s="88" t="e">
        <f>#REF!</f>
        <v>#REF!</v>
      </c>
      <c r="S29" s="88">
        <f>'RUA 2'!I17</f>
        <v>0</v>
      </c>
      <c r="W29" s="186">
        <f>'RUA 3'!I17</f>
        <v>0</v>
      </c>
      <c r="AB29" s="88" t="e">
        <f t="shared" si="0"/>
        <v>#REF!</v>
      </c>
    </row>
    <row r="30" spans="2:28">
      <c r="B30" s="638" t="s">
        <v>55</v>
      </c>
      <c r="C30" s="638"/>
      <c r="D30" s="638"/>
      <c r="E30" s="638"/>
      <c r="F30" s="638"/>
      <c r="G30" s="638"/>
      <c r="H30" s="638"/>
      <c r="I30" s="638"/>
      <c r="L30" s="97"/>
      <c r="N30" s="88"/>
      <c r="S30" s="88"/>
      <c r="W30" s="185"/>
      <c r="AB30" s="88">
        <f t="shared" si="0"/>
        <v>0</v>
      </c>
    </row>
    <row r="31" spans="2:28">
      <c r="E31" s="98"/>
      <c r="L31" s="97"/>
      <c r="N31" s="88"/>
      <c r="S31" s="88"/>
      <c r="W31" s="185"/>
      <c r="AB31" s="88">
        <f t="shared" si="0"/>
        <v>0</v>
      </c>
    </row>
    <row r="32" spans="2:28">
      <c r="B32" s="85" t="s">
        <v>12</v>
      </c>
      <c r="C32" s="85" t="s">
        <v>13</v>
      </c>
      <c r="D32" s="85" t="s">
        <v>32</v>
      </c>
      <c r="E32" s="639" t="s">
        <v>33</v>
      </c>
      <c r="F32" s="639"/>
      <c r="G32" s="639"/>
      <c r="H32" s="639"/>
      <c r="I32" s="86" t="e">
        <f>SUM(I33:I37)</f>
        <v>#REF!</v>
      </c>
      <c r="L32" s="97"/>
      <c r="N32" s="185" t="e">
        <f>#REF!</f>
        <v>#REF!</v>
      </c>
      <c r="O32" s="95"/>
      <c r="P32" s="95"/>
      <c r="Q32" s="95"/>
      <c r="R32" s="95"/>
      <c r="S32" s="185">
        <f>'RUA 2'!I20</f>
        <v>0</v>
      </c>
      <c r="W32" s="185">
        <f>'RUA 3'!I20</f>
        <v>0</v>
      </c>
      <c r="AB32" s="88" t="e">
        <f t="shared" si="0"/>
        <v>#REF!</v>
      </c>
    </row>
    <row r="33" spans="2:28" ht="30">
      <c r="B33" s="81" t="s">
        <v>23</v>
      </c>
      <c r="C33" s="81" t="s">
        <v>34</v>
      </c>
      <c r="D33" s="81" t="s">
        <v>35</v>
      </c>
      <c r="E33" s="102" t="s">
        <v>36</v>
      </c>
      <c r="F33" s="81" t="s">
        <v>3</v>
      </c>
      <c r="G33" s="213" t="e">
        <f>'RUA 2'!G21+#REF!+'RUA 3'!G21</f>
        <v>#REF!</v>
      </c>
      <c r="H33" s="213">
        <f t="shared" ref="H33:H42" si="1">ROUND(K33+(K33*$I$21),2)</f>
        <v>2.0099999999999998</v>
      </c>
      <c r="I33" s="82" t="e">
        <f>ROUNDDOWN(G33*H33,2)</f>
        <v>#REF!</v>
      </c>
      <c r="K33" s="88">
        <v>1.67</v>
      </c>
      <c r="L33" s="97"/>
      <c r="N33" s="88" t="e">
        <f>#REF!</f>
        <v>#REF!</v>
      </c>
      <c r="S33" s="88">
        <f>'RUA 2'!I21</f>
        <v>0</v>
      </c>
      <c r="W33" s="186">
        <f>'RUA 3'!I21</f>
        <v>0</v>
      </c>
      <c r="AB33" s="88" t="e">
        <f t="shared" si="0"/>
        <v>#REF!</v>
      </c>
    </row>
    <row r="34" spans="2:28" ht="30">
      <c r="B34" s="81" t="s">
        <v>23</v>
      </c>
      <c r="C34" s="83">
        <v>41722</v>
      </c>
      <c r="D34" s="81" t="s">
        <v>37</v>
      </c>
      <c r="E34" s="101" t="s">
        <v>100</v>
      </c>
      <c r="F34" s="81" t="s">
        <v>3</v>
      </c>
      <c r="G34" s="213" t="e">
        <f>'RUA 2'!G22+#REF!+'RUA 3'!G22</f>
        <v>#REF!</v>
      </c>
      <c r="H34" s="213">
        <f t="shared" si="1"/>
        <v>4.16</v>
      </c>
      <c r="I34" s="82" t="e">
        <f t="shared" ref="I34:I42" si="2">ROUND(G34*H34,2)</f>
        <v>#REF!</v>
      </c>
      <c r="K34" s="88">
        <v>3.46</v>
      </c>
      <c r="L34" s="97"/>
      <c r="N34" s="88" t="e">
        <f>#REF!</f>
        <v>#REF!</v>
      </c>
      <c r="S34" s="88">
        <f>'RUA 2'!I22</f>
        <v>0</v>
      </c>
      <c r="W34" s="186">
        <f>'RUA 3'!I22</f>
        <v>0</v>
      </c>
      <c r="AB34" s="88" t="e">
        <f t="shared" si="0"/>
        <v>#REF!</v>
      </c>
    </row>
    <row r="35" spans="2:28" ht="30" customHeight="1">
      <c r="B35" s="81" t="s">
        <v>23</v>
      </c>
      <c r="C35" s="81">
        <v>72888</v>
      </c>
      <c r="D35" s="81" t="s">
        <v>38</v>
      </c>
      <c r="E35" s="102" t="s">
        <v>39</v>
      </c>
      <c r="F35" s="81" t="s">
        <v>3</v>
      </c>
      <c r="G35" s="213" t="e">
        <f>'RUA 2'!G23+#REF!+'RUA 3'!G23</f>
        <v>#REF!</v>
      </c>
      <c r="H35" s="213">
        <f t="shared" si="1"/>
        <v>1.02</v>
      </c>
      <c r="I35" s="82" t="e">
        <f t="shared" si="2"/>
        <v>#REF!</v>
      </c>
      <c r="K35" s="88">
        <v>0.85</v>
      </c>
      <c r="L35" s="97"/>
      <c r="N35" s="88" t="e">
        <f>#REF!</f>
        <v>#REF!</v>
      </c>
      <c r="S35" s="88">
        <f>'RUA 2'!I23</f>
        <v>0</v>
      </c>
      <c r="W35" s="186">
        <f>'RUA 3'!I23</f>
        <v>0</v>
      </c>
      <c r="AB35" s="88" t="e">
        <f t="shared" si="0"/>
        <v>#REF!</v>
      </c>
    </row>
    <row r="36" spans="2:28" ht="30">
      <c r="B36" s="163" t="s">
        <v>23</v>
      </c>
      <c r="C36" s="81">
        <v>72875</v>
      </c>
      <c r="D36" s="163" t="s">
        <v>40</v>
      </c>
      <c r="E36" s="102" t="s">
        <v>41</v>
      </c>
      <c r="F36" s="81" t="s">
        <v>42</v>
      </c>
      <c r="G36" s="213" t="e">
        <f>'RUA 2'!G24+#REF!+'RUA 3'!G24</f>
        <v>#REF!</v>
      </c>
      <c r="H36" s="213">
        <f t="shared" si="1"/>
        <v>1.44</v>
      </c>
      <c r="I36" s="82" t="e">
        <f t="shared" si="2"/>
        <v>#REF!</v>
      </c>
      <c r="K36" s="88">
        <v>1.2</v>
      </c>
      <c r="L36" s="97"/>
      <c r="N36" s="88" t="e">
        <f>#REF!</f>
        <v>#REF!</v>
      </c>
      <c r="S36" s="88">
        <f>'RUA 2'!I24</f>
        <v>0</v>
      </c>
      <c r="W36" s="186">
        <f>'RUA 3'!I24</f>
        <v>0</v>
      </c>
      <c r="AB36" s="88" t="e">
        <f t="shared" si="0"/>
        <v>#REF!</v>
      </c>
    </row>
    <row r="37" spans="2:28" s="98" customFormat="1" hidden="1">
      <c r="B37" s="160" t="s">
        <v>23</v>
      </c>
      <c r="C37" s="160">
        <v>72961</v>
      </c>
      <c r="D37" s="163" t="s">
        <v>168</v>
      </c>
      <c r="E37" s="161" t="s">
        <v>167</v>
      </c>
      <c r="F37" s="160" t="s">
        <v>0</v>
      </c>
      <c r="G37" s="213" t="e">
        <f>'RUA 2'!G25+#REF!+'RUA 3'!G25</f>
        <v>#REF!</v>
      </c>
      <c r="H37" s="213">
        <f t="shared" si="1"/>
        <v>1.52</v>
      </c>
      <c r="I37" s="82" t="e">
        <f t="shared" si="2"/>
        <v>#REF!</v>
      </c>
      <c r="K37" s="88">
        <v>1.26</v>
      </c>
      <c r="L37" s="97"/>
      <c r="N37" s="88"/>
      <c r="S37" s="88">
        <f>'RUA 2'!I25</f>
        <v>0</v>
      </c>
      <c r="W37" s="186">
        <f>'RUA 3'!I25</f>
        <v>0</v>
      </c>
      <c r="AB37" s="88" t="e">
        <f t="shared" si="0"/>
        <v>#REF!</v>
      </c>
    </row>
    <row r="38" spans="2:28" s="98" customFormat="1" hidden="1">
      <c r="B38" s="160" t="s">
        <v>23</v>
      </c>
      <c r="C38" s="201" t="s">
        <v>186</v>
      </c>
      <c r="D38" s="163" t="s">
        <v>191</v>
      </c>
      <c r="E38" s="202" t="s">
        <v>181</v>
      </c>
      <c r="F38" s="201" t="s">
        <v>2</v>
      </c>
      <c r="G38" s="213" t="e">
        <f>'RUA 2'!G26+#REF!+'RUA 3'!G26</f>
        <v>#REF!</v>
      </c>
      <c r="H38" s="213">
        <f t="shared" si="1"/>
        <v>69.680000000000007</v>
      </c>
      <c r="I38" s="82" t="e">
        <f t="shared" si="2"/>
        <v>#REF!</v>
      </c>
      <c r="K38" s="88">
        <v>57.9</v>
      </c>
      <c r="L38" s="97"/>
      <c r="N38" s="88" t="e">
        <f>#REF!</f>
        <v>#REF!</v>
      </c>
      <c r="S38" s="88">
        <f>'RUA 2'!I26</f>
        <v>0</v>
      </c>
      <c r="W38" s="186">
        <f>'RUA 3'!I26</f>
        <v>0</v>
      </c>
      <c r="AB38" s="88" t="e">
        <f>SUM(N38:W38)-I38</f>
        <v>#REF!</v>
      </c>
    </row>
    <row r="39" spans="2:28" s="98" customFormat="1" hidden="1">
      <c r="B39" s="160" t="s">
        <v>23</v>
      </c>
      <c r="C39" s="201" t="s">
        <v>187</v>
      </c>
      <c r="D39" s="163" t="s">
        <v>192</v>
      </c>
      <c r="E39" s="202" t="s">
        <v>182</v>
      </c>
      <c r="F39" s="201" t="s">
        <v>2</v>
      </c>
      <c r="G39" s="213" t="e">
        <f>'RUA 2'!G27+#REF!+'RUA 3'!G27</f>
        <v>#REF!</v>
      </c>
      <c r="H39" s="213">
        <f t="shared" si="1"/>
        <v>43.55</v>
      </c>
      <c r="I39" s="82" t="e">
        <f t="shared" si="2"/>
        <v>#REF!</v>
      </c>
      <c r="K39" s="88">
        <v>36.19</v>
      </c>
      <c r="L39" s="97"/>
      <c r="N39" s="88" t="e">
        <f>#REF!</f>
        <v>#REF!</v>
      </c>
      <c r="S39" s="88">
        <f>'RUA 2'!I27</f>
        <v>0</v>
      </c>
      <c r="W39" s="186">
        <f>'RUA 3'!I27</f>
        <v>0</v>
      </c>
      <c r="AB39" s="88" t="e">
        <f>SUM(N39:W39)-I39</f>
        <v>#REF!</v>
      </c>
    </row>
    <row r="40" spans="2:28" s="98" customFormat="1" hidden="1">
      <c r="B40" s="160" t="s">
        <v>23</v>
      </c>
      <c r="C40" s="201" t="s">
        <v>188</v>
      </c>
      <c r="D40" s="163" t="s">
        <v>193</v>
      </c>
      <c r="E40" s="202" t="s">
        <v>183</v>
      </c>
      <c r="F40" s="201" t="s">
        <v>2</v>
      </c>
      <c r="G40" s="213" t="e">
        <f>'RUA 2'!G28+#REF!+'RUA 3'!G28</f>
        <v>#REF!</v>
      </c>
      <c r="H40" s="213">
        <f t="shared" si="1"/>
        <v>39.19</v>
      </c>
      <c r="I40" s="82" t="e">
        <f t="shared" si="2"/>
        <v>#REF!</v>
      </c>
      <c r="K40" s="88">
        <v>32.57</v>
      </c>
      <c r="L40" s="97"/>
      <c r="N40" s="88" t="e">
        <f>#REF!</f>
        <v>#REF!</v>
      </c>
      <c r="S40" s="88">
        <f>'RUA 2'!I28</f>
        <v>0</v>
      </c>
      <c r="W40" s="186">
        <f>'RUA 3'!I28</f>
        <v>0</v>
      </c>
      <c r="AB40" s="88" t="e">
        <f>SUM(N40:W40)-I40</f>
        <v>#REF!</v>
      </c>
    </row>
    <row r="41" spans="2:28" s="98" customFormat="1" hidden="1">
      <c r="B41" s="160" t="s">
        <v>23</v>
      </c>
      <c r="C41" s="201" t="s">
        <v>189</v>
      </c>
      <c r="D41" s="163" t="s">
        <v>194</v>
      </c>
      <c r="E41" s="202" t="s">
        <v>184</v>
      </c>
      <c r="F41" s="201" t="s">
        <v>2</v>
      </c>
      <c r="G41" s="213" t="e">
        <f>'RUA 2'!G29+#REF!+'RUA 3'!G29</f>
        <v>#REF!</v>
      </c>
      <c r="H41" s="213">
        <f t="shared" si="1"/>
        <v>87.1</v>
      </c>
      <c r="I41" s="82" t="e">
        <f t="shared" si="2"/>
        <v>#REF!</v>
      </c>
      <c r="K41" s="88">
        <v>72.38</v>
      </c>
      <c r="L41" s="97"/>
      <c r="N41" s="88" t="e">
        <f>#REF!</f>
        <v>#REF!</v>
      </c>
      <c r="S41" s="88">
        <f>'RUA 2'!I29</f>
        <v>0</v>
      </c>
      <c r="W41" s="186">
        <f>'RUA 3'!I29</f>
        <v>0</v>
      </c>
      <c r="AB41" s="88" t="e">
        <f>SUM(N41:W41)-I41</f>
        <v>#REF!</v>
      </c>
    </row>
    <row r="42" spans="2:28" s="98" customFormat="1" hidden="1">
      <c r="B42" s="160" t="s">
        <v>23</v>
      </c>
      <c r="C42" s="201" t="s">
        <v>190</v>
      </c>
      <c r="D42" s="163" t="s">
        <v>195</v>
      </c>
      <c r="E42" s="202" t="s">
        <v>185</v>
      </c>
      <c r="F42" s="201" t="s">
        <v>2</v>
      </c>
      <c r="G42" s="213" t="e">
        <f>'RUA 2'!G30+#REF!+'RUA 3'!G30</f>
        <v>#REF!</v>
      </c>
      <c r="H42" s="213">
        <f t="shared" si="1"/>
        <v>100.17</v>
      </c>
      <c r="I42" s="82" t="e">
        <f t="shared" si="2"/>
        <v>#REF!</v>
      </c>
      <c r="K42" s="88">
        <v>83.24</v>
      </c>
      <c r="L42" s="97"/>
      <c r="N42" s="88" t="e">
        <f>#REF!</f>
        <v>#REF!</v>
      </c>
      <c r="S42" s="88">
        <f>'RUA 2'!I30</f>
        <v>0</v>
      </c>
      <c r="W42" s="186">
        <f>'RUA 3'!I30</f>
        <v>0</v>
      </c>
      <c r="AB42" s="88" t="e">
        <f>SUM(N42:W42)-I42</f>
        <v>#REF!</v>
      </c>
    </row>
    <row r="43" spans="2:28">
      <c r="B43" s="656"/>
      <c r="C43" s="656"/>
      <c r="D43" s="656"/>
      <c r="E43" s="656"/>
      <c r="F43" s="656"/>
      <c r="G43" s="638"/>
      <c r="H43" s="638"/>
      <c r="I43" s="638"/>
      <c r="L43" s="97"/>
      <c r="N43" s="88"/>
      <c r="S43" s="88"/>
      <c r="W43" s="185"/>
      <c r="AB43" s="88"/>
    </row>
    <row r="44" spans="2:28">
      <c r="E44" s="98"/>
      <c r="L44" s="97"/>
      <c r="S44" s="88"/>
      <c r="W44" s="185"/>
      <c r="AB44" s="88"/>
    </row>
    <row r="45" spans="2:28">
      <c r="B45" s="85" t="s">
        <v>12</v>
      </c>
      <c r="C45" s="85" t="s">
        <v>13</v>
      </c>
      <c r="D45" s="85" t="s">
        <v>43</v>
      </c>
      <c r="E45" s="639" t="s">
        <v>44</v>
      </c>
      <c r="F45" s="639"/>
      <c r="G45" s="639"/>
      <c r="H45" s="639"/>
      <c r="I45" s="86" t="e">
        <f>SUM(I46:I53)</f>
        <v>#REF!</v>
      </c>
      <c r="L45" s="97"/>
      <c r="N45" s="185" t="e">
        <f>#REF!</f>
        <v>#REF!</v>
      </c>
      <c r="O45" s="95"/>
      <c r="P45" s="95"/>
      <c r="Q45" s="95"/>
      <c r="R45" s="95"/>
      <c r="S45" s="185">
        <f>'RUA 2'!I33</f>
        <v>0</v>
      </c>
      <c r="W45" s="185">
        <f>'RUA 3'!I33</f>
        <v>0</v>
      </c>
      <c r="AB45" s="88" t="e">
        <f t="shared" ref="AB45:AB53" si="3">SUM(N45:W45)-I45</f>
        <v>#REF!</v>
      </c>
    </row>
    <row r="46" spans="2:28" s="98" customFormat="1">
      <c r="B46" s="81" t="s">
        <v>23</v>
      </c>
      <c r="C46" s="81">
        <v>72961</v>
      </c>
      <c r="D46" s="81" t="s">
        <v>45</v>
      </c>
      <c r="E46" s="99" t="s">
        <v>222</v>
      </c>
      <c r="F46" s="81" t="s">
        <v>0</v>
      </c>
      <c r="G46" s="82" t="e">
        <f>ROUND('RUA 2'!G33+#REF!+'RUA 3'!G33,2)</f>
        <v>#REF!</v>
      </c>
      <c r="H46" s="82">
        <f>ROUND(K46+(K46*$I$21),2)</f>
        <v>1.25</v>
      </c>
      <c r="I46" s="80" t="e">
        <f t="shared" ref="I46:I53" si="4">ROUND(G46*H46,2)</f>
        <v>#REF!</v>
      </c>
      <c r="K46" s="97">
        <v>1.04</v>
      </c>
      <c r="L46" s="97"/>
      <c r="N46" s="88" t="e">
        <f>#REF!</f>
        <v>#REF!</v>
      </c>
      <c r="S46" s="88">
        <f>'RUA 2'!I33</f>
        <v>0</v>
      </c>
      <c r="W46" s="186">
        <f>'RUA 3'!I33</f>
        <v>0</v>
      </c>
      <c r="AB46" s="88" t="e">
        <f>SUM(N46:W46)-I46</f>
        <v>#REF!</v>
      </c>
    </row>
    <row r="47" spans="2:28" ht="30">
      <c r="B47" s="81" t="s">
        <v>23</v>
      </c>
      <c r="C47" s="81">
        <v>72799</v>
      </c>
      <c r="D47" s="81" t="s">
        <v>47</v>
      </c>
      <c r="E47" s="99" t="s">
        <v>46</v>
      </c>
      <c r="F47" s="81" t="s">
        <v>0</v>
      </c>
      <c r="G47" s="82" t="e">
        <f>ROUND('RUA 2'!G34+#REF!+'RUA 3'!G34,2)</f>
        <v>#REF!</v>
      </c>
      <c r="H47" s="82">
        <f>ROUND(K47+(K47*$I$21),2)</f>
        <v>78.88</v>
      </c>
      <c r="I47" s="80" t="e">
        <f t="shared" si="4"/>
        <v>#REF!</v>
      </c>
      <c r="K47" s="97">
        <v>65.55</v>
      </c>
      <c r="L47" s="97"/>
      <c r="N47" s="88" t="e">
        <f>#REF!</f>
        <v>#REF!</v>
      </c>
      <c r="S47" s="88">
        <f>'RUA 2'!I34</f>
        <v>0</v>
      </c>
      <c r="W47" s="186">
        <f>'RUA 3'!I34</f>
        <v>0</v>
      </c>
      <c r="AB47" s="88" t="e">
        <f t="shared" si="3"/>
        <v>#REF!</v>
      </c>
    </row>
    <row r="48" spans="2:28" ht="30">
      <c r="B48" s="81" t="s">
        <v>23</v>
      </c>
      <c r="C48" s="81" t="s">
        <v>102</v>
      </c>
      <c r="D48" s="81" t="s">
        <v>48</v>
      </c>
      <c r="E48" s="99" t="s">
        <v>101</v>
      </c>
      <c r="F48" s="81" t="s">
        <v>1</v>
      </c>
      <c r="G48" s="82" t="e">
        <f>'RUA 2'!G35+#REF!+'RUA 3'!G35</f>
        <v>#REF!</v>
      </c>
      <c r="H48" s="82">
        <f t="shared" ref="H48:H53" si="5">ROUND(K48+(K48*$I$21),2)</f>
        <v>48.36</v>
      </c>
      <c r="I48" s="80" t="e">
        <f t="shared" si="4"/>
        <v>#REF!</v>
      </c>
      <c r="K48" s="97">
        <v>40.19</v>
      </c>
      <c r="L48" s="97"/>
      <c r="N48" s="88" t="e">
        <f>#REF!</f>
        <v>#REF!</v>
      </c>
      <c r="S48" s="88">
        <f>'RUA 2'!I35</f>
        <v>0</v>
      </c>
      <c r="W48" s="186">
        <f>'RUA 3'!I35</f>
        <v>0</v>
      </c>
      <c r="AB48" s="88" t="e">
        <f t="shared" si="3"/>
        <v>#REF!</v>
      </c>
    </row>
    <row r="49" spans="2:28" ht="30" customHeight="1">
      <c r="B49" s="81" t="s">
        <v>23</v>
      </c>
      <c r="C49" s="81" t="s">
        <v>53</v>
      </c>
      <c r="D49" s="81" t="s">
        <v>4</v>
      </c>
      <c r="E49" s="99" t="s">
        <v>54</v>
      </c>
      <c r="F49" s="81" t="s">
        <v>0</v>
      </c>
      <c r="G49" s="82" t="e">
        <f>'RUA 2'!G36+#REF!+'RUA 3'!G36</f>
        <v>#REF!</v>
      </c>
      <c r="H49" s="82">
        <f t="shared" si="5"/>
        <v>35.24</v>
      </c>
      <c r="I49" s="80" t="e">
        <f t="shared" si="4"/>
        <v>#REF!</v>
      </c>
      <c r="K49" s="97">
        <v>29.28</v>
      </c>
      <c r="L49" s="97"/>
      <c r="N49" s="88" t="e">
        <f>#REF!</f>
        <v>#REF!</v>
      </c>
      <c r="S49" s="88">
        <f>'RUA 2'!I36</f>
        <v>0</v>
      </c>
      <c r="W49" s="186">
        <f>'RUA 3'!I36</f>
        <v>0</v>
      </c>
      <c r="AB49" s="88" t="e">
        <f t="shared" si="3"/>
        <v>#REF!</v>
      </c>
    </row>
    <row r="50" spans="2:28" s="189" customFormat="1" ht="45">
      <c r="B50" s="81" t="s">
        <v>178</v>
      </c>
      <c r="C50" s="136" t="s">
        <v>225</v>
      </c>
      <c r="D50" s="81" t="s">
        <v>5</v>
      </c>
      <c r="E50" s="187" t="s">
        <v>179</v>
      </c>
      <c r="F50" s="167" t="s">
        <v>2</v>
      </c>
      <c r="G50" s="188" t="e">
        <f>'RUA 2'!G37+#REF!+'RUA 3'!G37</f>
        <v>#REF!</v>
      </c>
      <c r="H50" s="188">
        <f t="shared" si="5"/>
        <v>476</v>
      </c>
      <c r="I50" s="80" t="e">
        <f t="shared" si="4"/>
        <v>#REF!</v>
      </c>
      <c r="K50" s="97">
        <v>395.55</v>
      </c>
      <c r="L50" s="97"/>
      <c r="N50" s="190" t="e">
        <f>#REF!</f>
        <v>#REF!</v>
      </c>
      <c r="S50" s="190">
        <f>'RUA 2'!I37</f>
        <v>0</v>
      </c>
      <c r="W50" s="190">
        <f>'RUA 3'!I37</f>
        <v>0</v>
      </c>
      <c r="AB50" s="88" t="e">
        <f t="shared" si="3"/>
        <v>#REF!</v>
      </c>
    </row>
    <row r="51" spans="2:28">
      <c r="B51" s="81" t="s">
        <v>23</v>
      </c>
      <c r="C51" s="250">
        <v>83693</v>
      </c>
      <c r="D51" s="81" t="s">
        <v>50</v>
      </c>
      <c r="E51" s="99" t="s">
        <v>49</v>
      </c>
      <c r="F51" s="81" t="s">
        <v>0</v>
      </c>
      <c r="G51" s="82" t="e">
        <f>'RUA 2'!G38+#REF!+'RUA 3'!G38</f>
        <v>#REF!</v>
      </c>
      <c r="H51" s="82">
        <f t="shared" si="5"/>
        <v>2.59</v>
      </c>
      <c r="I51" s="80" t="e">
        <f t="shared" si="4"/>
        <v>#REF!</v>
      </c>
      <c r="K51" s="97">
        <v>2.15</v>
      </c>
      <c r="L51" s="97"/>
      <c r="N51" s="88" t="e">
        <f>#REF!</f>
        <v>#REF!</v>
      </c>
      <c r="S51" s="88">
        <f>'RUA 2'!I38</f>
        <v>0</v>
      </c>
      <c r="W51" s="186">
        <f>'RUA 3'!I38</f>
        <v>0</v>
      </c>
      <c r="AB51" s="88" t="e">
        <f t="shared" si="3"/>
        <v>#REF!</v>
      </c>
    </row>
    <row r="52" spans="2:28">
      <c r="B52" s="84" t="s">
        <v>178</v>
      </c>
      <c r="C52" s="167" t="s">
        <v>224</v>
      </c>
      <c r="D52" s="81" t="s">
        <v>107</v>
      </c>
      <c r="E52" s="100" t="s">
        <v>95</v>
      </c>
      <c r="F52" s="84" t="s">
        <v>0</v>
      </c>
      <c r="G52" s="82" t="e">
        <f>'RUA 2'!G39+#REF!+'RUA 3'!G39</f>
        <v>#REF!</v>
      </c>
      <c r="H52" s="82">
        <f t="shared" si="5"/>
        <v>250.03</v>
      </c>
      <c r="I52" s="80" t="e">
        <f t="shared" si="4"/>
        <v>#REF!</v>
      </c>
      <c r="K52" s="97">
        <v>207.77</v>
      </c>
      <c r="L52" s="97"/>
      <c r="N52" s="88" t="e">
        <f>#REF!</f>
        <v>#REF!</v>
      </c>
      <c r="S52" s="88">
        <f>'RUA 2'!I39</f>
        <v>0</v>
      </c>
      <c r="W52" s="186">
        <f>'RUA 3'!I39</f>
        <v>0</v>
      </c>
      <c r="AB52" s="88" t="e">
        <f t="shared" si="3"/>
        <v>#REF!</v>
      </c>
    </row>
    <row r="53" spans="2:28">
      <c r="B53" s="81" t="s">
        <v>23</v>
      </c>
      <c r="C53" s="250">
        <v>9537</v>
      </c>
      <c r="D53" s="81" t="s">
        <v>221</v>
      </c>
      <c r="E53" s="99" t="s">
        <v>51</v>
      </c>
      <c r="F53" s="81" t="s">
        <v>0</v>
      </c>
      <c r="G53" s="82" t="e">
        <f>'RUA 2'!G40+#REF!+'RUA 3'!G40</f>
        <v>#REF!</v>
      </c>
      <c r="H53" s="82">
        <f t="shared" si="5"/>
        <v>1.85</v>
      </c>
      <c r="I53" s="80" t="e">
        <f t="shared" si="4"/>
        <v>#REF!</v>
      </c>
      <c r="K53" s="97">
        <v>1.54</v>
      </c>
      <c r="N53" s="88" t="e">
        <f>#REF!</f>
        <v>#REF!</v>
      </c>
      <c r="S53" s="88">
        <f>'RUA 2'!I40</f>
        <v>0</v>
      </c>
      <c r="W53" s="186">
        <f>'RUA 3'!I40</f>
        <v>0</v>
      </c>
      <c r="AB53" s="88" t="e">
        <f t="shared" si="3"/>
        <v>#REF!</v>
      </c>
    </row>
    <row r="54" spans="2:28">
      <c r="B54" s="638"/>
      <c r="C54" s="638"/>
      <c r="D54" s="638"/>
      <c r="E54" s="638"/>
      <c r="F54" s="638"/>
      <c r="G54" s="638"/>
      <c r="H54" s="638"/>
      <c r="I54" s="638"/>
      <c r="L54" s="97"/>
      <c r="W54" s="186"/>
      <c r="AB54" s="88"/>
    </row>
    <row r="55" spans="2:28">
      <c r="E55" s="98"/>
      <c r="L55" s="97"/>
      <c r="W55" s="186"/>
      <c r="AB55" s="88"/>
    </row>
    <row r="56" spans="2:28">
      <c r="B56" s="648" t="s">
        <v>52</v>
      </c>
      <c r="C56" s="649"/>
      <c r="D56" s="649"/>
      <c r="E56" s="649"/>
      <c r="F56" s="649"/>
      <c r="G56" s="649"/>
      <c r="H56" s="650"/>
      <c r="I56" s="654" t="e">
        <f>I45+I32+I26</f>
        <v>#REF!</v>
      </c>
      <c r="N56" s="185" t="e">
        <f>N26+N32+N45</f>
        <v>#REF!</v>
      </c>
      <c r="O56" s="95"/>
      <c r="P56" s="95"/>
      <c r="Q56" s="95"/>
      <c r="R56" s="95"/>
      <c r="S56" s="185">
        <f>S26+S32+S45</f>
        <v>0</v>
      </c>
      <c r="W56" s="185">
        <f>'RUA 3'!I43</f>
        <v>0</v>
      </c>
      <c r="AB56" s="88" t="e">
        <f>SUM(N56:W56)-I56</f>
        <v>#REF!</v>
      </c>
    </row>
    <row r="57" spans="2:28">
      <c r="B57" s="651"/>
      <c r="C57" s="652"/>
      <c r="D57" s="652"/>
      <c r="E57" s="652"/>
      <c r="F57" s="652"/>
      <c r="G57" s="652"/>
      <c r="H57" s="653"/>
      <c r="I57" s="655"/>
    </row>
    <row r="58" spans="2:28">
      <c r="E58" s="98"/>
    </row>
    <row r="59" spans="2:28">
      <c r="B59" s="644"/>
      <c r="C59" s="644"/>
      <c r="D59" s="644"/>
      <c r="E59" s="644"/>
      <c r="F59" s="644"/>
      <c r="G59" s="644"/>
      <c r="H59" s="644"/>
      <c r="I59" s="644"/>
      <c r="S59" s="88" t="e">
        <f>SUM(N56:W56)</f>
        <v>#REF!</v>
      </c>
    </row>
    <row r="60" spans="2:28">
      <c r="B60" s="644"/>
      <c r="C60" s="644"/>
      <c r="D60" s="644"/>
      <c r="E60" s="644"/>
      <c r="F60" s="644"/>
      <c r="G60" s="644"/>
      <c r="H60" s="644"/>
      <c r="I60" s="644"/>
    </row>
    <row r="61" spans="2:28">
      <c r="E61" s="98"/>
    </row>
    <row r="62" spans="2:28">
      <c r="E62" s="88"/>
    </row>
    <row r="63" spans="2:28">
      <c r="E63" s="88"/>
      <c r="H63" s="93" t="s">
        <v>99</v>
      </c>
      <c r="I63" s="93" t="e">
        <f>I56/G53</f>
        <v>#REF!</v>
      </c>
    </row>
    <row r="64" spans="2:28">
      <c r="E64" s="88"/>
    </row>
    <row r="65" spans="5:9">
      <c r="E65" s="88"/>
    </row>
    <row r="66" spans="5:9">
      <c r="E66" s="88"/>
      <c r="I66" s="93" t="e">
        <f>250870-I56</f>
        <v>#REF!</v>
      </c>
    </row>
    <row r="67" spans="5:9">
      <c r="E67" s="88"/>
    </row>
    <row r="68" spans="5:9">
      <c r="E68" s="98"/>
    </row>
    <row r="69" spans="5:9">
      <c r="E69" s="98"/>
    </row>
    <row r="70" spans="5:9">
      <c r="E70" s="98"/>
    </row>
    <row r="71" spans="5:9">
      <c r="E71" s="98"/>
    </row>
    <row r="72" spans="5:9">
      <c r="E72" s="98"/>
    </row>
    <row r="73" spans="5:9">
      <c r="E73" s="98"/>
    </row>
    <row r="74" spans="5:9">
      <c r="E74" s="98"/>
    </row>
    <row r="75" spans="5:9">
      <c r="E75" s="98"/>
    </row>
    <row r="76" spans="5:9">
      <c r="E76" s="98"/>
    </row>
    <row r="77" spans="5:9">
      <c r="E77" s="98"/>
    </row>
    <row r="78" spans="5:9">
      <c r="E78" s="98"/>
    </row>
    <row r="79" spans="5:9">
      <c r="E79" s="98"/>
    </row>
    <row r="80" spans="5:9">
      <c r="E80" s="98"/>
    </row>
    <row r="81" spans="5:5">
      <c r="E81" s="98"/>
    </row>
    <row r="82" spans="5:5">
      <c r="E82" s="98"/>
    </row>
    <row r="83" spans="5:5">
      <c r="E83" s="98"/>
    </row>
    <row r="84" spans="5:5">
      <c r="E84" s="98"/>
    </row>
    <row r="85" spans="5:5">
      <c r="E85" s="98"/>
    </row>
    <row r="86" spans="5:5">
      <c r="E86" s="98"/>
    </row>
    <row r="87" spans="5:5">
      <c r="E87" s="98"/>
    </row>
  </sheetData>
  <mergeCells count="34">
    <mergeCell ref="B54:I54"/>
    <mergeCell ref="B56:H57"/>
    <mergeCell ref="I56:I57"/>
    <mergeCell ref="B59:I60"/>
    <mergeCell ref="B43:I43"/>
    <mergeCell ref="E45:H45"/>
    <mergeCell ref="G23:G24"/>
    <mergeCell ref="H23:I23"/>
    <mergeCell ref="B6:I6"/>
    <mergeCell ref="B1:I1"/>
    <mergeCell ref="B3:I3"/>
    <mergeCell ref="B4:I4"/>
    <mergeCell ref="B5:I5"/>
    <mergeCell ref="B7:I7"/>
    <mergeCell ref="B8:I8"/>
    <mergeCell ref="B9:I9"/>
    <mergeCell ref="B10:I10"/>
    <mergeCell ref="B11:I11"/>
    <mergeCell ref="B30:I30"/>
    <mergeCell ref="E32:H32"/>
    <mergeCell ref="E26:H26"/>
    <mergeCell ref="B12:I12"/>
    <mergeCell ref="B13:I13"/>
    <mergeCell ref="B15:I15"/>
    <mergeCell ref="B16:I16"/>
    <mergeCell ref="C19:I19"/>
    <mergeCell ref="B17:I17"/>
    <mergeCell ref="C18:I18"/>
    <mergeCell ref="B21:D21"/>
    <mergeCell ref="B23:B24"/>
    <mergeCell ref="C23:C24"/>
    <mergeCell ref="D23:D24"/>
    <mergeCell ref="E23:E24"/>
    <mergeCell ref="F23:F24"/>
  </mergeCells>
  <printOptions horizontalCentered="1"/>
  <pageMargins left="0.51181102362204722" right="3.937007874015748E-2" top="0.78740157480314965" bottom="0.78740157480314965" header="0.31496062992125984" footer="0.31496062992125984"/>
  <pageSetup paperSize="9" scale="71" orientation="portrait" horizontalDpi="300" verticalDpi="300" r:id="rId1"/>
  <colBreaks count="1" manualBreakCount="1">
    <brk id="9" max="1048575" man="1"/>
  </colBreaks>
  <ignoredErrors>
    <ignoredError sqref="E26:I26 E32:H32 B45:H45 E29:F29 E27:F27 H27:I27 E28:F28 H28:I28 H29:I29 E37:F37 E33:F33 H33 E34:F34 H34:I34 E35:F35 H35:I35 E36:F36 H36:I36 H37:I37 B50 B47:C47 H47 B48:C48 H48:I48 B49:C49 H49 B54:I57 H51:I51 H52 H53 F52 H50:I50 E53:F53 E50:F50 F51 E47:F47 E48:F48 E49:F49" unlocked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9">
    <tabColor rgb="FF00B050"/>
  </sheetPr>
  <dimension ref="B1:K55"/>
  <sheetViews>
    <sheetView view="pageBreakPreview" topLeftCell="A42" zoomScaleSheetLayoutView="100" workbookViewId="0">
      <selection activeCell="E48" sqref="E48"/>
    </sheetView>
  </sheetViews>
  <sheetFormatPr defaultColWidth="9.140625" defaultRowHeight="15"/>
  <cols>
    <col min="1" max="1" width="2.28515625" style="109" customWidth="1"/>
    <col min="2" max="2" width="11.42578125" style="108" customWidth="1"/>
    <col min="3" max="3" width="12.85546875" style="108" customWidth="1"/>
    <col min="4" max="4" width="9.140625" style="108"/>
    <col min="5" max="5" width="55.5703125" style="109" customWidth="1"/>
    <col min="6" max="6" width="9.140625" style="108"/>
    <col min="7" max="8" width="9.140625" style="110"/>
    <col min="9" max="9" width="10.28515625" style="110" customWidth="1"/>
    <col min="10" max="10" width="9.140625" style="109"/>
    <col min="11" max="11" width="9.140625" style="115"/>
    <col min="12" max="16384" width="9.140625" style="109"/>
  </cols>
  <sheetData>
    <row r="1" spans="2:11" s="98" customFormat="1">
      <c r="B1" s="640"/>
      <c r="C1" s="640"/>
      <c r="D1" s="640"/>
      <c r="E1" s="640"/>
      <c r="F1" s="640"/>
      <c r="G1" s="640"/>
      <c r="H1" s="640"/>
      <c r="I1" s="640"/>
      <c r="K1" s="88"/>
    </row>
    <row r="2" spans="2:11" s="98" customFormat="1">
      <c r="B2" s="640"/>
      <c r="C2" s="640"/>
      <c r="D2" s="640"/>
      <c r="E2" s="640"/>
      <c r="F2" s="640"/>
      <c r="G2" s="640"/>
      <c r="H2" s="640"/>
      <c r="I2" s="640"/>
      <c r="K2" s="88"/>
    </row>
    <row r="3" spans="2:11" s="98" customFormat="1">
      <c r="B3" s="640"/>
      <c r="C3" s="640"/>
      <c r="D3" s="640"/>
      <c r="E3" s="640"/>
      <c r="F3" s="640"/>
      <c r="G3" s="640"/>
      <c r="H3" s="640"/>
      <c r="I3" s="640"/>
      <c r="K3" s="88"/>
    </row>
    <row r="4" spans="2:11" s="98" customFormat="1">
      <c r="B4" s="640"/>
      <c r="C4" s="640"/>
      <c r="D4" s="640"/>
      <c r="E4" s="640"/>
      <c r="F4" s="640"/>
      <c r="G4" s="640"/>
      <c r="H4" s="640"/>
      <c r="I4" s="640"/>
      <c r="K4" s="88"/>
    </row>
    <row r="5" spans="2:11" s="98" customFormat="1">
      <c r="B5" s="640"/>
      <c r="C5" s="640"/>
      <c r="D5" s="640"/>
      <c r="E5" s="640"/>
      <c r="F5" s="640"/>
      <c r="G5" s="640"/>
      <c r="H5" s="640"/>
      <c r="I5" s="640"/>
      <c r="K5" s="88"/>
    </row>
    <row r="6" spans="2:11" s="98" customFormat="1">
      <c r="B6" s="640"/>
      <c r="C6" s="640"/>
      <c r="D6" s="640"/>
      <c r="E6" s="640"/>
      <c r="F6" s="640"/>
      <c r="G6" s="640"/>
      <c r="H6" s="640"/>
      <c r="I6" s="640"/>
      <c r="K6" s="88"/>
    </row>
    <row r="7" spans="2:11" s="98" customFormat="1" ht="18.75">
      <c r="B7" s="641" t="s">
        <v>292</v>
      </c>
      <c r="C7" s="641"/>
      <c r="D7" s="641"/>
      <c r="E7" s="641"/>
      <c r="F7" s="641"/>
      <c r="G7" s="641"/>
      <c r="H7" s="641"/>
      <c r="I7" s="641"/>
    </row>
    <row r="8" spans="2:11" s="98" customFormat="1">
      <c r="B8" s="640"/>
      <c r="C8" s="640"/>
      <c r="D8" s="640"/>
      <c r="E8" s="640"/>
      <c r="F8" s="640"/>
      <c r="G8" s="640"/>
      <c r="H8" s="640"/>
      <c r="I8" s="640"/>
      <c r="K8" s="88"/>
    </row>
    <row r="9" spans="2:11" s="98" customFormat="1" ht="18.75">
      <c r="B9" s="641" t="s">
        <v>104</v>
      </c>
      <c r="C9" s="641"/>
      <c r="D9" s="641"/>
      <c r="E9" s="641"/>
      <c r="F9" s="641"/>
      <c r="G9" s="641"/>
      <c r="H9" s="641"/>
      <c r="I9" s="641"/>
      <c r="K9" s="88"/>
    </row>
    <row r="10" spans="2:11" ht="18.75">
      <c r="B10" s="323"/>
      <c r="C10" s="323"/>
      <c r="D10" s="323"/>
      <c r="E10" s="323"/>
      <c r="F10" s="323"/>
      <c r="G10" s="323"/>
      <c r="H10" s="323"/>
      <c r="I10" s="323"/>
    </row>
    <row r="11" spans="2:11" ht="15" customHeight="1">
      <c r="B11" s="642" t="s">
        <v>6</v>
      </c>
      <c r="C11" s="642"/>
      <c r="D11" s="642"/>
      <c r="E11" s="642"/>
      <c r="F11" s="642"/>
      <c r="G11" s="642"/>
      <c r="H11" s="642"/>
      <c r="I11" s="642"/>
    </row>
    <row r="12" spans="2:11" ht="15" customHeight="1">
      <c r="B12" s="642" t="s">
        <v>105</v>
      </c>
      <c r="C12" s="642"/>
      <c r="D12" s="642"/>
      <c r="E12" s="642"/>
      <c r="F12" s="642"/>
      <c r="G12" s="642"/>
      <c r="H12" s="642"/>
      <c r="I12" s="642"/>
    </row>
    <row r="13" spans="2:11" ht="15" customHeight="1">
      <c r="B13" s="642" t="s">
        <v>293</v>
      </c>
      <c r="C13" s="642"/>
      <c r="D13" s="642"/>
      <c r="E13" s="642"/>
      <c r="F13" s="642"/>
      <c r="G13" s="642"/>
      <c r="H13" s="642"/>
      <c r="I13" s="642"/>
    </row>
    <row r="14" spans="2:11">
      <c r="B14" s="308" t="s">
        <v>8</v>
      </c>
      <c r="C14" s="643" t="s">
        <v>294</v>
      </c>
      <c r="D14" s="643"/>
      <c r="E14" s="643"/>
      <c r="F14" s="643"/>
      <c r="G14" s="643"/>
      <c r="H14" s="643"/>
      <c r="I14" s="643"/>
    </row>
    <row r="15" spans="2:11">
      <c r="B15" s="308" t="s">
        <v>9</v>
      </c>
      <c r="C15" s="643" t="str">
        <f>'MEMORIAL E'!A2</f>
        <v>Rua Juviniano de Maria</v>
      </c>
      <c r="D15" s="643"/>
      <c r="E15" s="643"/>
      <c r="F15" s="643"/>
      <c r="G15" s="643"/>
      <c r="H15" s="643"/>
      <c r="I15" s="643"/>
    </row>
    <row r="16" spans="2:11">
      <c r="H16" s="110" t="s">
        <v>92</v>
      </c>
      <c r="I16" s="111">
        <v>0.87929999999999997</v>
      </c>
    </row>
    <row r="17" spans="2:11">
      <c r="B17" s="733" t="s">
        <v>304</v>
      </c>
      <c r="C17" s="733"/>
      <c r="D17" s="734" t="e">
        <f>#REF!</f>
        <v>#REF!</v>
      </c>
      <c r="E17" s="734"/>
      <c r="F17" s="734"/>
      <c r="G17" s="734"/>
      <c r="H17" s="110" t="s">
        <v>11</v>
      </c>
      <c r="I17" s="114" t="e">
        <f>#REF!</f>
        <v>#REF!</v>
      </c>
    </row>
    <row r="19" spans="2:11">
      <c r="B19" s="731" t="s">
        <v>12</v>
      </c>
      <c r="C19" s="731" t="s">
        <v>13</v>
      </c>
      <c r="D19" s="735" t="s">
        <v>14</v>
      </c>
      <c r="E19" s="731" t="s">
        <v>15</v>
      </c>
      <c r="F19" s="731" t="s">
        <v>16</v>
      </c>
      <c r="G19" s="732" t="s">
        <v>17</v>
      </c>
      <c r="H19" s="783" t="s">
        <v>18</v>
      </c>
      <c r="I19" s="783"/>
    </row>
    <row r="20" spans="2:11">
      <c r="B20" s="731"/>
      <c r="C20" s="731"/>
      <c r="D20" s="736"/>
      <c r="E20" s="731"/>
      <c r="F20" s="731"/>
      <c r="G20" s="732"/>
      <c r="H20" s="310" t="s">
        <v>19</v>
      </c>
      <c r="I20" s="310" t="s">
        <v>20</v>
      </c>
    </row>
    <row r="21" spans="2:11">
      <c r="E21" s="118"/>
    </row>
    <row r="22" spans="2:11">
      <c r="B22" s="311" t="s">
        <v>12</v>
      </c>
      <c r="C22" s="311" t="s">
        <v>13</v>
      </c>
      <c r="D22" s="311" t="s">
        <v>21</v>
      </c>
      <c r="E22" s="726" t="s">
        <v>22</v>
      </c>
      <c r="F22" s="726"/>
      <c r="G22" s="726"/>
      <c r="H22" s="726"/>
      <c r="I22" s="309" t="e">
        <f>SUM(I23:I25)</f>
        <v>#REF!</v>
      </c>
    </row>
    <row r="23" spans="2:11">
      <c r="B23" s="120" t="s">
        <v>23</v>
      </c>
      <c r="C23" s="120" t="s">
        <v>24</v>
      </c>
      <c r="D23" s="121" t="s">
        <v>25</v>
      </c>
      <c r="E23" s="122" t="s">
        <v>295</v>
      </c>
      <c r="F23" s="121" t="s">
        <v>0</v>
      </c>
      <c r="G23" s="12">
        <f>'MEMORIAL E'!J12</f>
        <v>0</v>
      </c>
      <c r="H23" s="12" t="e">
        <f>ROUND(K23+(K23*$I$17),2)</f>
        <v>#REF!</v>
      </c>
      <c r="I23" s="12" t="e">
        <f>ROUND(G23*H23,2)</f>
        <v>#REF!</v>
      </c>
      <c r="K23" s="115" t="e">
        <f>#REF!</f>
        <v>#REF!</v>
      </c>
    </row>
    <row r="24" spans="2:11" ht="30">
      <c r="B24" s="123" t="s">
        <v>23</v>
      </c>
      <c r="C24" s="123" t="s">
        <v>28</v>
      </c>
      <c r="D24" s="123" t="s">
        <v>27</v>
      </c>
      <c r="E24" s="124" t="s">
        <v>30</v>
      </c>
      <c r="F24" s="125" t="s">
        <v>2</v>
      </c>
      <c r="G24" s="126">
        <f>'MEMORIAL E'!B19</f>
        <v>1</v>
      </c>
      <c r="H24" s="126" t="e">
        <f>ROUND(K24+(K24*$I$17),2)</f>
        <v>#REF!</v>
      </c>
      <c r="I24" s="126" t="e">
        <f>ROUND(G24*H24,2)</f>
        <v>#REF!</v>
      </c>
      <c r="K24" s="115" t="e">
        <f>#REF!</f>
        <v>#REF!</v>
      </c>
    </row>
    <row r="25" spans="2:11" ht="30">
      <c r="B25" s="123" t="s">
        <v>23</v>
      </c>
      <c r="C25" s="123">
        <v>78472</v>
      </c>
      <c r="D25" s="123" t="s">
        <v>29</v>
      </c>
      <c r="E25" s="127" t="s">
        <v>31</v>
      </c>
      <c r="F25" s="125" t="s">
        <v>0</v>
      </c>
      <c r="G25" s="126">
        <f>'MEMORIAL E'!B27</f>
        <v>1000</v>
      </c>
      <c r="H25" s="126" t="e">
        <f>ROUND(K25+(K25*$I$17),2)</f>
        <v>#REF!</v>
      </c>
      <c r="I25" s="126" t="e">
        <f>ROUND(G25*H25,2)</f>
        <v>#REF!</v>
      </c>
      <c r="K25" s="115" t="e">
        <f>#REF!</f>
        <v>#REF!</v>
      </c>
    </row>
    <row r="26" spans="2:11">
      <c r="B26" s="730"/>
      <c r="C26" s="730"/>
      <c r="D26" s="730"/>
      <c r="E26" s="730"/>
      <c r="F26" s="730"/>
      <c r="G26" s="730"/>
      <c r="H26" s="730"/>
      <c r="I26" s="730"/>
    </row>
    <row r="28" spans="2:11">
      <c r="B28" s="311" t="s">
        <v>12</v>
      </c>
      <c r="C28" s="311" t="s">
        <v>13</v>
      </c>
      <c r="D28" s="311" t="s">
        <v>32</v>
      </c>
      <c r="E28" s="726" t="s">
        <v>33</v>
      </c>
      <c r="F28" s="726"/>
      <c r="G28" s="726"/>
      <c r="H28" s="726"/>
      <c r="I28" s="309" t="e">
        <f>SUM(I29:I32)</f>
        <v>#REF!</v>
      </c>
    </row>
    <row r="29" spans="2:11" ht="30">
      <c r="B29" s="120" t="s">
        <v>23</v>
      </c>
      <c r="C29" s="121" t="s">
        <v>34</v>
      </c>
      <c r="D29" s="120" t="s">
        <v>35</v>
      </c>
      <c r="E29" s="128" t="s">
        <v>36</v>
      </c>
      <c r="F29" s="120" t="s">
        <v>3</v>
      </c>
      <c r="G29" s="214">
        <f>ROUND('MEMORIAL E'!B35,2)</f>
        <v>350.53</v>
      </c>
      <c r="H29" s="214" t="e">
        <f>ROUND(K29+(K29*$I$17),2)</f>
        <v>#REF!</v>
      </c>
      <c r="I29" s="12" t="e">
        <f>ROUND(G29*H29,2)</f>
        <v>#REF!</v>
      </c>
      <c r="K29" s="115" t="e">
        <f>#REF!</f>
        <v>#REF!</v>
      </c>
    </row>
    <row r="30" spans="2:11" ht="30" hidden="1">
      <c r="B30" s="123" t="s">
        <v>23</v>
      </c>
      <c r="C30" s="129">
        <v>41722</v>
      </c>
      <c r="D30" s="123" t="s">
        <v>37</v>
      </c>
      <c r="E30" s="130" t="s">
        <v>100</v>
      </c>
      <c r="F30" s="123" t="s">
        <v>3</v>
      </c>
      <c r="G30" s="215">
        <f>ROUND('MEMORIAL E'!B42,2)</f>
        <v>0</v>
      </c>
      <c r="H30" s="215" t="e">
        <f>ROUND(K30+(K30*$I$17),2)</f>
        <v>#REF!</v>
      </c>
      <c r="I30" s="126" t="e">
        <f>ROUND(G30*H30,2)</f>
        <v>#REF!</v>
      </c>
      <c r="K30" s="115" t="e">
        <f>#REF!</f>
        <v>#REF!</v>
      </c>
    </row>
    <row r="31" spans="2:11" ht="30">
      <c r="B31" s="123" t="s">
        <v>23</v>
      </c>
      <c r="C31" s="125">
        <v>72888</v>
      </c>
      <c r="D31" s="123" t="s">
        <v>37</v>
      </c>
      <c r="E31" s="131" t="s">
        <v>39</v>
      </c>
      <c r="F31" s="123" t="s">
        <v>3</v>
      </c>
      <c r="G31" s="215">
        <f>ROUND('MEMORIAL E'!B50,2)</f>
        <v>350.53</v>
      </c>
      <c r="H31" s="215" t="e">
        <f>ROUND(K31+(K31*$I$17),2)</f>
        <v>#REF!</v>
      </c>
      <c r="I31" s="126" t="e">
        <f>ROUND(G31*H31,2)</f>
        <v>#REF!</v>
      </c>
      <c r="K31" s="115" t="e">
        <f>#REF!</f>
        <v>#REF!</v>
      </c>
    </row>
    <row r="32" spans="2:11" ht="30">
      <c r="B32" s="123" t="s">
        <v>23</v>
      </c>
      <c r="C32" s="123">
        <v>72875</v>
      </c>
      <c r="D32" s="123" t="s">
        <v>38</v>
      </c>
      <c r="E32" s="131" t="s">
        <v>41</v>
      </c>
      <c r="F32" s="123" t="s">
        <v>42</v>
      </c>
      <c r="G32" s="215">
        <f>ROUND('MEMORIAL E'!B58,2)</f>
        <v>266.39999999999998</v>
      </c>
      <c r="H32" s="215" t="e">
        <f>ROUND(K32+(K32*$I$17),2)</f>
        <v>#REF!</v>
      </c>
      <c r="I32" s="215" t="e">
        <f>ROUND(G32*H32,2)</f>
        <v>#REF!</v>
      </c>
      <c r="K32" s="115" t="e">
        <f>#REF!</f>
        <v>#REF!</v>
      </c>
    </row>
    <row r="33" spans="2:11" hidden="1">
      <c r="B33" s="226" t="s">
        <v>23</v>
      </c>
      <c r="C33" s="204"/>
      <c r="D33" s="203"/>
      <c r="E33" s="205"/>
      <c r="F33" s="203"/>
      <c r="G33" s="216"/>
      <c r="H33" s="216"/>
      <c r="I33" s="206"/>
      <c r="K33" s="115" t="e">
        <f>#REF!</f>
        <v>#REF!</v>
      </c>
    </row>
    <row r="34" spans="2:11" hidden="1">
      <c r="B34" s="123" t="s">
        <v>23</v>
      </c>
      <c r="C34" s="123" t="s">
        <v>186</v>
      </c>
      <c r="D34" s="123" t="s">
        <v>40</v>
      </c>
      <c r="E34" s="131" t="s">
        <v>181</v>
      </c>
      <c r="F34" s="123" t="s">
        <v>2</v>
      </c>
      <c r="G34" s="215" t="e">
        <f>#REF!</f>
        <v>#REF!</v>
      </c>
      <c r="H34" s="215" t="e">
        <f>ROUND(K34+(K34*$I$17),2)</f>
        <v>#REF!</v>
      </c>
      <c r="I34" s="215" t="e">
        <f>ROUND(G34*H34,2)</f>
        <v>#REF!</v>
      </c>
      <c r="J34" s="98"/>
      <c r="K34" s="115" t="e">
        <f>#REF!</f>
        <v>#REF!</v>
      </c>
    </row>
    <row r="35" spans="2:11" hidden="1">
      <c r="B35" s="123" t="s">
        <v>23</v>
      </c>
      <c r="C35" s="123" t="s">
        <v>187</v>
      </c>
      <c r="D35" s="123" t="s">
        <v>168</v>
      </c>
      <c r="E35" s="130" t="s">
        <v>182</v>
      </c>
      <c r="F35" s="123" t="s">
        <v>2</v>
      </c>
      <c r="G35" s="215" t="e">
        <f>#REF!</f>
        <v>#REF!</v>
      </c>
      <c r="H35" s="215" t="e">
        <f>ROUND(K35+(K35*$I$17),2)</f>
        <v>#REF!</v>
      </c>
      <c r="I35" s="215" t="e">
        <f>ROUND(G35*H35,2)</f>
        <v>#REF!</v>
      </c>
      <c r="J35" s="98"/>
      <c r="K35" s="115" t="e">
        <f>#REF!</f>
        <v>#REF!</v>
      </c>
    </row>
    <row r="36" spans="2:11" hidden="1">
      <c r="B36" s="123" t="s">
        <v>23</v>
      </c>
      <c r="C36" s="125" t="s">
        <v>188</v>
      </c>
      <c r="D36" s="123" t="s">
        <v>191</v>
      </c>
      <c r="E36" s="131" t="s">
        <v>183</v>
      </c>
      <c r="F36" s="123" t="s">
        <v>2</v>
      </c>
      <c r="G36" s="215" t="e">
        <f>#REF!</f>
        <v>#REF!</v>
      </c>
      <c r="H36" s="215" t="e">
        <f>ROUND(K36+(K36*$I$17),2)</f>
        <v>#REF!</v>
      </c>
      <c r="I36" s="126" t="e">
        <f>ROUND(G36*H36,2)</f>
        <v>#REF!</v>
      </c>
      <c r="J36" s="98"/>
      <c r="K36" s="115" t="e">
        <f>#REF!</f>
        <v>#REF!</v>
      </c>
    </row>
    <row r="37" spans="2:11" hidden="1">
      <c r="B37" s="123" t="s">
        <v>23</v>
      </c>
      <c r="C37" s="125" t="s">
        <v>189</v>
      </c>
      <c r="D37" s="123" t="s">
        <v>192</v>
      </c>
      <c r="E37" s="131" t="s">
        <v>184</v>
      </c>
      <c r="F37" s="123" t="s">
        <v>2</v>
      </c>
      <c r="G37" s="215" t="e">
        <f>#REF!</f>
        <v>#REF!</v>
      </c>
      <c r="H37" s="215" t="e">
        <f>ROUND(K37+(K37*$I$17),2)</f>
        <v>#REF!</v>
      </c>
      <c r="I37" s="126" t="e">
        <f>ROUND(G37*H37,2)</f>
        <v>#REF!</v>
      </c>
      <c r="J37" s="98"/>
      <c r="K37" s="115" t="e">
        <f>#REF!</f>
        <v>#REF!</v>
      </c>
    </row>
    <row r="38" spans="2:11" hidden="1">
      <c r="B38" s="123" t="s">
        <v>23</v>
      </c>
      <c r="C38" s="125" t="s">
        <v>190</v>
      </c>
      <c r="D38" s="123" t="s">
        <v>193</v>
      </c>
      <c r="E38" s="131" t="s">
        <v>185</v>
      </c>
      <c r="F38" s="123" t="s">
        <v>2</v>
      </c>
      <c r="G38" s="215" t="e">
        <f>#REF!</f>
        <v>#REF!</v>
      </c>
      <c r="H38" s="215" t="e">
        <f>ROUND(K38+(K38*$I$17),2)</f>
        <v>#REF!</v>
      </c>
      <c r="I38" s="126" t="e">
        <f>ROUND(G38*H38,2)</f>
        <v>#REF!</v>
      </c>
      <c r="J38" s="98"/>
      <c r="K38" s="115" t="e">
        <f>#REF!</f>
        <v>#REF!</v>
      </c>
    </row>
    <row r="39" spans="2:11">
      <c r="B39" s="727"/>
      <c r="C39" s="728"/>
      <c r="D39" s="728"/>
      <c r="E39" s="728"/>
      <c r="F39" s="728"/>
      <c r="G39" s="728"/>
      <c r="H39" s="728"/>
      <c r="I39" s="729"/>
    </row>
    <row r="41" spans="2:11">
      <c r="B41" s="311" t="s">
        <v>12</v>
      </c>
      <c r="C41" s="311" t="s">
        <v>13</v>
      </c>
      <c r="D41" s="311" t="s">
        <v>43</v>
      </c>
      <c r="E41" s="723" t="s">
        <v>44</v>
      </c>
      <c r="F41" s="724"/>
      <c r="G41" s="724"/>
      <c r="H41" s="725"/>
      <c r="I41" s="309" t="e">
        <f>SUM(I42:I49)</f>
        <v>#REF!</v>
      </c>
    </row>
    <row r="42" spans="2:11" ht="30">
      <c r="B42" s="253" t="s">
        <v>23</v>
      </c>
      <c r="C42" s="254">
        <v>72961</v>
      </c>
      <c r="D42" s="253" t="s">
        <v>45</v>
      </c>
      <c r="E42" s="255" t="s">
        <v>222</v>
      </c>
      <c r="F42" s="253" t="s">
        <v>0</v>
      </c>
      <c r="G42" s="256">
        <f>ROUND('MEMORIAL E'!B102,2)</f>
        <v>700</v>
      </c>
      <c r="H42" s="256" t="e">
        <f>ROUND(K42+(K42*$I$17),2)</f>
        <v>#REF!</v>
      </c>
      <c r="I42" s="133" t="e">
        <f t="shared" ref="I42:I49" si="0">ROUND(G42*H42,2)</f>
        <v>#REF!</v>
      </c>
      <c r="J42" s="98"/>
      <c r="K42" s="115" t="e">
        <f>#REF!</f>
        <v>#REF!</v>
      </c>
    </row>
    <row r="43" spans="2:11" ht="30">
      <c r="B43" s="305" t="s">
        <v>178</v>
      </c>
      <c r="C43" s="306" t="s">
        <v>302</v>
      </c>
      <c r="D43" s="304" t="s">
        <v>47</v>
      </c>
      <c r="E43" s="307" t="s">
        <v>46</v>
      </c>
      <c r="F43" s="203" t="s">
        <v>0</v>
      </c>
      <c r="G43" s="251">
        <f>ROUND('MEMORIAL E'!B109,2)</f>
        <v>700</v>
      </c>
      <c r="H43" s="252" t="e">
        <f>ROUND(K43+(K43*$I$17),2)</f>
        <v>#REF!</v>
      </c>
      <c r="I43" s="252" t="e">
        <f t="shared" si="0"/>
        <v>#REF!</v>
      </c>
      <c r="K43" s="115" t="e">
        <f>#REF!</f>
        <v>#REF!</v>
      </c>
    </row>
    <row r="44" spans="2:11" ht="30">
      <c r="B44" s="304" t="s">
        <v>178</v>
      </c>
      <c r="C44" s="129" t="s">
        <v>297</v>
      </c>
      <c r="D44" s="304" t="s">
        <v>48</v>
      </c>
      <c r="E44" s="130" t="s">
        <v>101</v>
      </c>
      <c r="F44" s="123" t="s">
        <v>1</v>
      </c>
      <c r="G44" s="134">
        <f>ROUND('MEMORIAL E'!B118,2)</f>
        <v>214</v>
      </c>
      <c r="H44" s="126" t="e">
        <f t="shared" ref="H44:H49" si="1">ROUND(K44+(K44*$I$17),2)</f>
        <v>#REF!</v>
      </c>
      <c r="I44" s="126" t="e">
        <f t="shared" si="0"/>
        <v>#REF!</v>
      </c>
      <c r="K44" s="115" t="e">
        <f>#REF!</f>
        <v>#REF!</v>
      </c>
    </row>
    <row r="45" spans="2:11" ht="30">
      <c r="B45" s="123" t="s">
        <v>23</v>
      </c>
      <c r="C45" s="125" t="s">
        <v>53</v>
      </c>
      <c r="D45" s="123" t="s">
        <v>4</v>
      </c>
      <c r="E45" s="131" t="s">
        <v>54</v>
      </c>
      <c r="F45" s="123" t="s">
        <v>0</v>
      </c>
      <c r="G45" s="134">
        <f>ROUND('MEMORIAL E'!B127,2)</f>
        <v>225.6</v>
      </c>
      <c r="H45" s="126" t="e">
        <f t="shared" si="1"/>
        <v>#REF!</v>
      </c>
      <c r="I45" s="126" t="e">
        <f t="shared" si="0"/>
        <v>#REF!</v>
      </c>
      <c r="K45" s="115" t="e">
        <f>#REF!</f>
        <v>#REF!</v>
      </c>
    </row>
    <row r="46" spans="2:11" ht="45">
      <c r="B46" s="304" t="s">
        <v>178</v>
      </c>
      <c r="C46" s="129" t="s">
        <v>303</v>
      </c>
      <c r="D46" s="304" t="s">
        <v>5</v>
      </c>
      <c r="E46" s="130" t="s">
        <v>179</v>
      </c>
      <c r="F46" s="123" t="s">
        <v>2</v>
      </c>
      <c r="G46" s="134">
        <f>ROUND('MEMORIAL E'!B134,2)</f>
        <v>6</v>
      </c>
      <c r="H46" s="126" t="e">
        <f t="shared" si="1"/>
        <v>#REF!</v>
      </c>
      <c r="I46" s="126" t="e">
        <f t="shared" si="0"/>
        <v>#REF!</v>
      </c>
      <c r="K46" s="115" t="e">
        <f>#REF!</f>
        <v>#REF!</v>
      </c>
    </row>
    <row r="47" spans="2:11">
      <c r="B47" s="304" t="s">
        <v>93</v>
      </c>
      <c r="C47" s="125">
        <v>75390</v>
      </c>
      <c r="D47" s="123" t="s">
        <v>50</v>
      </c>
      <c r="E47" s="131" t="s">
        <v>49</v>
      </c>
      <c r="F47" s="123" t="s">
        <v>0</v>
      </c>
      <c r="G47" s="134">
        <f>ROUND('MEMORIAL E'!B142,2)</f>
        <v>48.25</v>
      </c>
      <c r="H47" s="126" t="e">
        <f t="shared" si="1"/>
        <v>#REF!</v>
      </c>
      <c r="I47" s="126" t="e">
        <f t="shared" si="0"/>
        <v>#REF!</v>
      </c>
      <c r="K47" s="115" t="e">
        <f>#REF!</f>
        <v>#REF!</v>
      </c>
    </row>
    <row r="48" spans="2:11" ht="30" customHeight="1">
      <c r="B48" s="137" t="s">
        <v>296</v>
      </c>
      <c r="C48" s="299" t="s">
        <v>228</v>
      </c>
      <c r="D48" s="123" t="s">
        <v>107</v>
      </c>
      <c r="E48" s="138" t="s">
        <v>95</v>
      </c>
      <c r="F48" s="135" t="s">
        <v>0</v>
      </c>
      <c r="G48" s="134">
        <f>ROUND('MEMORIAL E'!B151,2)</f>
        <v>1.2</v>
      </c>
      <c r="H48" s="126" t="e">
        <f t="shared" si="1"/>
        <v>#REF!</v>
      </c>
      <c r="I48" s="126" t="e">
        <f t="shared" si="0"/>
        <v>#REF!</v>
      </c>
      <c r="K48" s="115" t="e">
        <f>#REF!</f>
        <v>#REF!</v>
      </c>
    </row>
    <row r="49" spans="2:11">
      <c r="B49" s="139" t="s">
        <v>93</v>
      </c>
      <c r="C49" s="108">
        <v>84523</v>
      </c>
      <c r="D49" s="298" t="s">
        <v>221</v>
      </c>
      <c r="E49" s="140" t="s">
        <v>51</v>
      </c>
      <c r="F49" s="139" t="s">
        <v>0</v>
      </c>
      <c r="G49" s="110">
        <f>'MEMORIAL E'!B158</f>
        <v>1000</v>
      </c>
      <c r="H49" s="132" t="e">
        <f t="shared" si="1"/>
        <v>#REF!</v>
      </c>
      <c r="I49" s="132" t="e">
        <f t="shared" si="0"/>
        <v>#REF!</v>
      </c>
      <c r="K49" s="115" t="e">
        <f>#REF!</f>
        <v>#REF!</v>
      </c>
    </row>
    <row r="50" spans="2:11">
      <c r="B50" s="730"/>
      <c r="C50" s="730"/>
      <c r="D50" s="730"/>
      <c r="E50" s="730"/>
      <c r="F50" s="730"/>
      <c r="G50" s="730"/>
      <c r="H50" s="730"/>
      <c r="I50" s="730"/>
    </row>
    <row r="52" spans="2:11">
      <c r="B52" s="775" t="s">
        <v>52</v>
      </c>
      <c r="C52" s="776"/>
      <c r="D52" s="776"/>
      <c r="E52" s="776"/>
      <c r="F52" s="776"/>
      <c r="G52" s="776"/>
      <c r="H52" s="777"/>
      <c r="I52" s="781" t="e">
        <f>I41+I28+I22</f>
        <v>#REF!</v>
      </c>
    </row>
    <row r="53" spans="2:11">
      <c r="B53" s="778"/>
      <c r="C53" s="779"/>
      <c r="D53" s="779"/>
      <c r="E53" s="779"/>
      <c r="F53" s="779"/>
      <c r="G53" s="779"/>
      <c r="H53" s="780"/>
      <c r="I53" s="782"/>
    </row>
    <row r="55" spans="2:11">
      <c r="B55" s="107"/>
    </row>
  </sheetData>
  <mergeCells count="31">
    <mergeCell ref="B50:I50"/>
    <mergeCell ref="B52:H53"/>
    <mergeCell ref="I52:I53"/>
    <mergeCell ref="H19:I19"/>
    <mergeCell ref="E22:H22"/>
    <mergeCell ref="B26:I26"/>
    <mergeCell ref="E28:H28"/>
    <mergeCell ref="B39:I39"/>
    <mergeCell ref="E41:H41"/>
    <mergeCell ref="C14:I14"/>
    <mergeCell ref="C15:I15"/>
    <mergeCell ref="B17:C17"/>
    <mergeCell ref="D17:G17"/>
    <mergeCell ref="B19:B20"/>
    <mergeCell ref="C19:C20"/>
    <mergeCell ref="D19:D20"/>
    <mergeCell ref="E19:E20"/>
    <mergeCell ref="F19:F20"/>
    <mergeCell ref="G19:G20"/>
    <mergeCell ref="B13:I13"/>
    <mergeCell ref="B1:I1"/>
    <mergeCell ref="B2:I2"/>
    <mergeCell ref="B3:I3"/>
    <mergeCell ref="B4:I4"/>
    <mergeCell ref="B5:I5"/>
    <mergeCell ref="B6:I6"/>
    <mergeCell ref="B7:I7"/>
    <mergeCell ref="B8:I8"/>
    <mergeCell ref="B9:I9"/>
    <mergeCell ref="B11:I11"/>
    <mergeCell ref="B12:I12"/>
  </mergeCells>
  <pageMargins left="0.511811024" right="0.511811024" top="0.78740157499999996" bottom="0.78740157499999996" header="0.31496062000000002" footer="0.31496062000000002"/>
  <pageSetup paperSize="9" scale="73" orientation="portrait" horizontalDpi="4294967293" verticalDpi="4294967293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10"/>
  <dimension ref="A2:AN158"/>
  <sheetViews>
    <sheetView view="pageBreakPreview" topLeftCell="A19" zoomScale="60" workbookViewId="0">
      <selection activeCell="AO45" sqref="AO45"/>
    </sheetView>
  </sheetViews>
  <sheetFormatPr defaultColWidth="9.140625" defaultRowHeight="15"/>
  <cols>
    <col min="1" max="1" width="3.7109375" style="315" customWidth="1"/>
    <col min="2" max="3" width="4.42578125" style="315" customWidth="1"/>
    <col min="4" max="13" width="3.7109375" style="315" customWidth="1"/>
    <col min="14" max="15" width="3.7109375" style="314" customWidth="1"/>
    <col min="16" max="18" width="3.7109375" style="315" customWidth="1"/>
    <col min="19" max="19" width="3.7109375" style="314" customWidth="1"/>
    <col min="20" max="34" width="3.7109375" style="315" customWidth="1"/>
    <col min="35" max="35" width="6.42578125" style="315" customWidth="1"/>
    <col min="36" max="36" width="12.28515625" style="320" customWidth="1"/>
    <col min="37" max="38" width="9.140625" style="314"/>
    <col min="39" max="16384" width="9.140625" style="315"/>
  </cols>
  <sheetData>
    <row r="2" spans="1:40" ht="30" customHeight="1">
      <c r="A2" s="784" t="s">
        <v>306</v>
      </c>
      <c r="B2" s="785"/>
      <c r="C2" s="785"/>
      <c r="D2" s="785"/>
      <c r="E2" s="785"/>
      <c r="F2" s="785"/>
      <c r="G2" s="785"/>
      <c r="H2" s="785"/>
      <c r="I2" s="785"/>
      <c r="J2" s="785"/>
      <c r="K2" s="785"/>
      <c r="L2" s="785"/>
      <c r="M2" s="785"/>
      <c r="N2" s="785"/>
      <c r="O2" s="785"/>
      <c r="P2" s="785"/>
      <c r="Q2" s="785"/>
      <c r="R2" s="785"/>
      <c r="S2" s="785"/>
      <c r="T2" s="785"/>
      <c r="U2" s="785"/>
      <c r="V2" s="785"/>
      <c r="W2" s="785"/>
      <c r="X2" s="785"/>
      <c r="Y2" s="785"/>
      <c r="Z2" s="785"/>
      <c r="AA2" s="785"/>
      <c r="AB2" s="785"/>
      <c r="AC2" s="785"/>
      <c r="AD2" s="785"/>
      <c r="AE2" s="785"/>
      <c r="AF2" s="785"/>
      <c r="AG2" s="785"/>
      <c r="AH2" s="785"/>
      <c r="AI2" s="786"/>
    </row>
    <row r="6" spans="1:40">
      <c r="A6" s="752" t="s">
        <v>108</v>
      </c>
      <c r="B6" s="753"/>
      <c r="C6" s="753"/>
      <c r="D6" s="753"/>
      <c r="E6" s="753"/>
      <c r="F6" s="753"/>
      <c r="G6" s="753"/>
      <c r="H6" s="753"/>
      <c r="I6" s="753"/>
      <c r="J6" s="753"/>
      <c r="K6" s="753"/>
      <c r="L6" s="753"/>
      <c r="M6" s="753"/>
      <c r="N6" s="753"/>
      <c r="O6" s="753"/>
      <c r="P6" s="753"/>
      <c r="Q6" s="753"/>
      <c r="R6" s="753"/>
      <c r="S6" s="753"/>
      <c r="T6" s="753"/>
      <c r="U6" s="753"/>
      <c r="V6" s="753"/>
      <c r="W6" s="753"/>
      <c r="X6" s="753"/>
      <c r="Y6" s="753"/>
      <c r="Z6" s="753"/>
      <c r="AA6" s="753"/>
      <c r="AB6" s="753"/>
      <c r="AC6" s="753"/>
      <c r="AD6" s="753"/>
      <c r="AE6" s="753"/>
      <c r="AF6" s="753"/>
      <c r="AG6" s="753"/>
      <c r="AH6" s="753"/>
      <c r="AI6" s="754"/>
    </row>
    <row r="8" spans="1:40">
      <c r="A8" s="750" t="s">
        <v>109</v>
      </c>
      <c r="B8" s="750"/>
      <c r="C8" s="750"/>
      <c r="D8" s="750"/>
      <c r="E8" s="750"/>
      <c r="F8" s="750"/>
      <c r="G8" s="750"/>
      <c r="H8" s="750"/>
      <c r="I8" s="750"/>
      <c r="J8" s="750"/>
      <c r="K8" s="750"/>
      <c r="L8" s="750"/>
      <c r="M8" s="750"/>
      <c r="N8" s="750"/>
      <c r="O8" s="750"/>
      <c r="P8" s="750"/>
      <c r="Q8" s="750"/>
      <c r="R8" s="750"/>
      <c r="S8" s="750"/>
      <c r="T8" s="750"/>
      <c r="U8" s="750"/>
      <c r="V8" s="750"/>
      <c r="W8" s="750"/>
      <c r="X8" s="750"/>
      <c r="Y8" s="750"/>
      <c r="Z8" s="750"/>
      <c r="AA8" s="750"/>
      <c r="AB8" s="750"/>
      <c r="AC8" s="750"/>
      <c r="AD8" s="750"/>
      <c r="AE8" s="750"/>
      <c r="AF8" s="750"/>
      <c r="AG8" s="750"/>
      <c r="AH8" s="750"/>
      <c r="AI8" s="750"/>
    </row>
    <row r="10" spans="1:40" ht="30" customHeight="1">
      <c r="A10" s="787" t="s">
        <v>110</v>
      </c>
      <c r="B10" s="787"/>
      <c r="C10" s="787"/>
      <c r="D10" s="787"/>
      <c r="E10" s="787"/>
      <c r="F10" s="787"/>
      <c r="G10" s="787"/>
      <c r="H10" s="787"/>
      <c r="I10" s="787"/>
      <c r="J10" s="787"/>
      <c r="K10" s="787"/>
      <c r="L10" s="787"/>
      <c r="M10" s="787"/>
      <c r="N10" s="787"/>
      <c r="O10" s="787"/>
      <c r="P10" s="787"/>
      <c r="Q10" s="787"/>
      <c r="R10" s="787"/>
      <c r="S10" s="787"/>
      <c r="T10" s="787"/>
      <c r="U10" s="787"/>
      <c r="V10" s="787"/>
      <c r="W10" s="787"/>
      <c r="X10" s="787"/>
      <c r="Y10" s="787"/>
      <c r="Z10" s="787"/>
      <c r="AA10" s="787"/>
      <c r="AB10" s="787"/>
      <c r="AC10" s="787"/>
      <c r="AD10" s="787"/>
      <c r="AE10" s="787"/>
      <c r="AF10" s="787"/>
      <c r="AG10" s="787"/>
      <c r="AH10" s="787"/>
      <c r="AI10" s="787"/>
    </row>
    <row r="11" spans="1:40">
      <c r="N11" s="320"/>
      <c r="O11" s="320"/>
      <c r="AJ11" s="321" t="s">
        <v>180</v>
      </c>
      <c r="AK11" s="321" t="s">
        <v>112</v>
      </c>
      <c r="AL11" s="141"/>
      <c r="AM11" s="319"/>
      <c r="AN11" s="319"/>
    </row>
    <row r="12" spans="1:40" s="314" customFormat="1">
      <c r="A12" s="318" t="s">
        <v>113</v>
      </c>
      <c r="B12" s="758">
        <f>AJ12</f>
        <v>0</v>
      </c>
      <c r="C12" s="758"/>
      <c r="D12" s="314" t="s">
        <v>1</v>
      </c>
      <c r="E12" s="320" t="s">
        <v>114</v>
      </c>
      <c r="F12" s="758">
        <f>AK12</f>
        <v>0</v>
      </c>
      <c r="G12" s="758"/>
      <c r="H12" s="314" t="s">
        <v>1</v>
      </c>
      <c r="I12" s="320" t="s">
        <v>115</v>
      </c>
      <c r="J12" s="758">
        <f>B12*F12</f>
        <v>0</v>
      </c>
      <c r="K12" s="758"/>
      <c r="L12" s="314" t="s">
        <v>0</v>
      </c>
      <c r="N12" s="320"/>
      <c r="O12" s="320"/>
      <c r="AJ12" s="321">
        <v>0</v>
      </c>
      <c r="AK12" s="321">
        <v>0</v>
      </c>
      <c r="AL12" s="141"/>
      <c r="AM12" s="141"/>
      <c r="AN12" s="141"/>
    </row>
    <row r="13" spans="1:40">
      <c r="A13" s="68"/>
      <c r="B13" s="142"/>
      <c r="N13" s="320"/>
      <c r="O13" s="320"/>
      <c r="AJ13" s="321"/>
      <c r="AK13" s="141"/>
      <c r="AL13" s="141"/>
      <c r="AM13" s="319"/>
      <c r="AN13" s="319"/>
    </row>
    <row r="14" spans="1:40">
      <c r="A14" s="68"/>
      <c r="AJ14" s="321"/>
      <c r="AK14" s="141"/>
      <c r="AL14" s="141"/>
      <c r="AM14" s="319"/>
      <c r="AN14" s="319"/>
    </row>
    <row r="15" spans="1:40">
      <c r="A15" s="750" t="s">
        <v>116</v>
      </c>
      <c r="B15" s="750"/>
      <c r="C15" s="750"/>
      <c r="D15" s="750"/>
      <c r="E15" s="750"/>
      <c r="F15" s="750"/>
      <c r="G15" s="750"/>
      <c r="H15" s="750"/>
      <c r="I15" s="750"/>
      <c r="J15" s="750"/>
      <c r="K15" s="750"/>
      <c r="L15" s="750"/>
      <c r="M15" s="750"/>
      <c r="N15" s="750"/>
      <c r="O15" s="750"/>
      <c r="P15" s="750"/>
      <c r="Q15" s="750"/>
      <c r="R15" s="750"/>
      <c r="S15" s="750"/>
      <c r="T15" s="750"/>
      <c r="U15" s="750"/>
      <c r="V15" s="750"/>
      <c r="W15" s="750"/>
      <c r="X15" s="750"/>
      <c r="Y15" s="750"/>
      <c r="Z15" s="750"/>
      <c r="AA15" s="750"/>
      <c r="AB15" s="750"/>
      <c r="AC15" s="750"/>
      <c r="AD15" s="750"/>
      <c r="AE15" s="750"/>
      <c r="AF15" s="750"/>
      <c r="AG15" s="750"/>
      <c r="AH15" s="750"/>
      <c r="AI15" s="750"/>
      <c r="AJ15" s="321"/>
      <c r="AK15" s="141"/>
      <c r="AL15" s="141"/>
      <c r="AM15" s="319"/>
      <c r="AN15" s="319"/>
    </row>
    <row r="16" spans="1:40">
      <c r="AJ16" s="321"/>
      <c r="AK16" s="141"/>
      <c r="AL16" s="141"/>
      <c r="AM16" s="319"/>
      <c r="AN16" s="319"/>
    </row>
    <row r="17" spans="1:40">
      <c r="A17" s="751" t="s">
        <v>117</v>
      </c>
      <c r="B17" s="751"/>
      <c r="C17" s="751"/>
      <c r="D17" s="751"/>
      <c r="E17" s="751"/>
      <c r="F17" s="751"/>
      <c r="G17" s="751"/>
      <c r="H17" s="751"/>
      <c r="I17" s="751"/>
      <c r="J17" s="751"/>
      <c r="K17" s="751"/>
      <c r="L17" s="751"/>
      <c r="M17" s="751"/>
      <c r="N17" s="751"/>
      <c r="O17" s="751"/>
      <c r="P17" s="751"/>
      <c r="Q17" s="751"/>
      <c r="R17" s="751"/>
      <c r="S17" s="751"/>
      <c r="T17" s="751"/>
      <c r="U17" s="751"/>
      <c r="V17" s="751"/>
      <c r="W17" s="751"/>
      <c r="X17" s="751"/>
      <c r="Y17" s="751"/>
      <c r="Z17" s="751"/>
      <c r="AA17" s="751"/>
      <c r="AB17" s="751"/>
      <c r="AC17" s="751"/>
      <c r="AD17" s="751"/>
      <c r="AE17" s="751"/>
      <c r="AF17" s="751"/>
      <c r="AG17" s="751"/>
      <c r="AH17" s="751"/>
      <c r="AI17" s="751"/>
      <c r="AJ17" s="321"/>
      <c r="AK17" s="141"/>
      <c r="AL17" s="141"/>
      <c r="AM17" s="319"/>
      <c r="AN17" s="319"/>
    </row>
    <row r="18" spans="1:40">
      <c r="AJ18" s="321" t="s">
        <v>118</v>
      </c>
      <c r="AK18" s="141"/>
      <c r="AL18" s="141"/>
      <c r="AM18" s="319"/>
      <c r="AN18" s="319"/>
    </row>
    <row r="19" spans="1:40">
      <c r="A19" s="315" t="s">
        <v>119</v>
      </c>
      <c r="B19" s="758">
        <f>AJ19</f>
        <v>1</v>
      </c>
      <c r="C19" s="758"/>
      <c r="D19" s="315" t="s">
        <v>2</v>
      </c>
      <c r="AJ19" s="321">
        <v>1</v>
      </c>
      <c r="AK19" s="141"/>
      <c r="AL19" s="141"/>
      <c r="AM19" s="319"/>
      <c r="AN19" s="319"/>
    </row>
    <row r="20" spans="1:40">
      <c r="AJ20" s="321"/>
      <c r="AK20" s="141"/>
      <c r="AL20" s="141"/>
      <c r="AM20" s="319"/>
      <c r="AN20" s="319"/>
    </row>
    <row r="21" spans="1:40">
      <c r="AJ21" s="321"/>
      <c r="AK21" s="141"/>
      <c r="AL21" s="141"/>
      <c r="AM21" s="319"/>
      <c r="AN21" s="319"/>
    </row>
    <row r="22" spans="1:40">
      <c r="A22" s="750" t="s">
        <v>120</v>
      </c>
      <c r="B22" s="750"/>
      <c r="C22" s="750"/>
      <c r="D22" s="750"/>
      <c r="E22" s="750"/>
      <c r="F22" s="750"/>
      <c r="G22" s="750"/>
      <c r="H22" s="750"/>
      <c r="I22" s="750"/>
      <c r="J22" s="750"/>
      <c r="K22" s="750"/>
      <c r="L22" s="750"/>
      <c r="M22" s="750"/>
      <c r="N22" s="750"/>
      <c r="O22" s="750"/>
      <c r="P22" s="750"/>
      <c r="Q22" s="750"/>
      <c r="R22" s="750"/>
      <c r="S22" s="750"/>
      <c r="T22" s="750"/>
      <c r="U22" s="750"/>
      <c r="V22" s="750"/>
      <c r="W22" s="750"/>
      <c r="X22" s="750"/>
      <c r="Y22" s="750"/>
      <c r="Z22" s="750"/>
      <c r="AA22" s="750"/>
      <c r="AB22" s="750"/>
      <c r="AC22" s="750"/>
      <c r="AD22" s="750"/>
      <c r="AE22" s="750"/>
      <c r="AF22" s="750"/>
      <c r="AG22" s="750"/>
      <c r="AH22" s="750"/>
      <c r="AI22" s="750"/>
      <c r="AJ22" s="321"/>
      <c r="AK22" s="141"/>
      <c r="AL22" s="141"/>
      <c r="AM22" s="319"/>
      <c r="AN22" s="319"/>
    </row>
    <row r="23" spans="1:40">
      <c r="AJ23" s="321"/>
      <c r="AK23" s="141"/>
      <c r="AL23" s="141"/>
      <c r="AM23" s="319"/>
      <c r="AN23" s="319"/>
    </row>
    <row r="24" spans="1:40">
      <c r="A24" s="751" t="s">
        <v>227</v>
      </c>
      <c r="B24" s="751"/>
      <c r="C24" s="751"/>
      <c r="D24" s="751"/>
      <c r="E24" s="751"/>
      <c r="F24" s="751"/>
      <c r="G24" s="751"/>
      <c r="H24" s="751"/>
      <c r="I24" s="751"/>
      <c r="J24" s="751"/>
      <c r="K24" s="751"/>
      <c r="L24" s="751"/>
      <c r="M24" s="751"/>
      <c r="N24" s="751"/>
      <c r="O24" s="751"/>
      <c r="P24" s="751"/>
      <c r="Q24" s="751"/>
      <c r="R24" s="751"/>
      <c r="S24" s="751"/>
      <c r="T24" s="751"/>
      <c r="U24" s="751"/>
      <c r="V24" s="751"/>
      <c r="W24" s="751"/>
      <c r="X24" s="751"/>
      <c r="Y24" s="751"/>
      <c r="Z24" s="751"/>
      <c r="AA24" s="751"/>
      <c r="AB24" s="751"/>
      <c r="AC24" s="751"/>
      <c r="AD24" s="751"/>
      <c r="AE24" s="751"/>
      <c r="AF24" s="751"/>
      <c r="AG24" s="751"/>
      <c r="AH24" s="751"/>
      <c r="AI24" s="751"/>
      <c r="AJ24" s="321"/>
      <c r="AK24" s="141"/>
      <c r="AL24" s="141"/>
      <c r="AM24" s="319"/>
      <c r="AN24" s="319"/>
    </row>
    <row r="25" spans="1:40">
      <c r="AJ25" s="144" t="s">
        <v>122</v>
      </c>
      <c r="AK25" s="144" t="s">
        <v>123</v>
      </c>
      <c r="AL25" s="144" t="s">
        <v>124</v>
      </c>
      <c r="AM25" s="145" t="s">
        <v>125</v>
      </c>
      <c r="AN25" s="319"/>
    </row>
    <row r="26" spans="1:40">
      <c r="A26" s="315" t="s">
        <v>113</v>
      </c>
      <c r="B26" s="758">
        <f>AJ26</f>
        <v>100</v>
      </c>
      <c r="C26" s="751"/>
      <c r="D26" s="315" t="s">
        <v>1</v>
      </c>
      <c r="E26" s="322" t="s">
        <v>114</v>
      </c>
      <c r="F26" s="68" t="s">
        <v>126</v>
      </c>
      <c r="G26" s="758">
        <f>AK26</f>
        <v>7</v>
      </c>
      <c r="H26" s="758"/>
      <c r="I26" s="315" t="s">
        <v>1</v>
      </c>
      <c r="J26" s="322" t="s">
        <v>127</v>
      </c>
      <c r="K26" s="758">
        <f>AL26</f>
        <v>1.5</v>
      </c>
      <c r="L26" s="758"/>
      <c r="M26" s="315" t="s">
        <v>1</v>
      </c>
      <c r="N26" s="320" t="s">
        <v>127</v>
      </c>
      <c r="O26" s="758">
        <f>AM26</f>
        <v>1.5</v>
      </c>
      <c r="P26" s="758"/>
      <c r="Q26" s="315" t="s">
        <v>1</v>
      </c>
      <c r="R26" s="315" t="s">
        <v>128</v>
      </c>
      <c r="AJ26" s="321">
        <v>100</v>
      </c>
      <c r="AK26" s="321">
        <v>7</v>
      </c>
      <c r="AL26" s="321">
        <v>1.5</v>
      </c>
      <c r="AM26" s="321">
        <v>1.5</v>
      </c>
      <c r="AN26" s="319"/>
    </row>
    <row r="27" spans="1:40">
      <c r="A27" s="315" t="s">
        <v>113</v>
      </c>
      <c r="B27" s="789">
        <f>AJ26*(AK26+AL26+AM26)</f>
        <v>1000</v>
      </c>
      <c r="C27" s="789"/>
      <c r="D27" s="789"/>
      <c r="E27" s="142" t="s">
        <v>0</v>
      </c>
      <c r="AJ27" s="321"/>
      <c r="AK27" s="141"/>
      <c r="AL27" s="141"/>
      <c r="AM27" s="319"/>
      <c r="AN27" s="319"/>
    </row>
    <row r="28" spans="1:40">
      <c r="AJ28" s="321"/>
      <c r="AK28" s="141"/>
      <c r="AL28" s="141"/>
      <c r="AM28" s="319"/>
      <c r="AN28" s="319"/>
    </row>
    <row r="29" spans="1:40">
      <c r="A29" s="752" t="s">
        <v>129</v>
      </c>
      <c r="B29" s="753"/>
      <c r="C29" s="753"/>
      <c r="D29" s="753"/>
      <c r="E29" s="753"/>
      <c r="F29" s="753"/>
      <c r="G29" s="753"/>
      <c r="H29" s="753"/>
      <c r="I29" s="753"/>
      <c r="J29" s="753"/>
      <c r="K29" s="753"/>
      <c r="L29" s="753"/>
      <c r="M29" s="753"/>
      <c r="N29" s="753"/>
      <c r="O29" s="753"/>
      <c r="P29" s="753"/>
      <c r="Q29" s="753"/>
      <c r="R29" s="753"/>
      <c r="S29" s="753"/>
      <c r="T29" s="753"/>
      <c r="U29" s="753"/>
      <c r="V29" s="753"/>
      <c r="W29" s="753"/>
      <c r="X29" s="753"/>
      <c r="Y29" s="753"/>
      <c r="Z29" s="753"/>
      <c r="AA29" s="753"/>
      <c r="AB29" s="753"/>
      <c r="AC29" s="753"/>
      <c r="AD29" s="753"/>
      <c r="AE29" s="753"/>
      <c r="AF29" s="753"/>
      <c r="AG29" s="753"/>
      <c r="AH29" s="753"/>
      <c r="AI29" s="754"/>
      <c r="AJ29" s="321"/>
      <c r="AK29" s="141">
        <f>AJ26*AK26</f>
        <v>700</v>
      </c>
      <c r="AL29" s="141"/>
      <c r="AM29" s="319"/>
      <c r="AN29" s="319"/>
    </row>
    <row r="30" spans="1:40">
      <c r="AJ30" s="321"/>
      <c r="AK30" s="141"/>
      <c r="AL30" s="141"/>
      <c r="AM30" s="319"/>
      <c r="AN30" s="319"/>
    </row>
    <row r="31" spans="1:40">
      <c r="A31" s="750" t="s">
        <v>130</v>
      </c>
      <c r="B31" s="750"/>
      <c r="C31" s="750"/>
      <c r="D31" s="750"/>
      <c r="E31" s="750"/>
      <c r="F31" s="750"/>
      <c r="G31" s="750"/>
      <c r="H31" s="750"/>
      <c r="I31" s="750"/>
      <c r="J31" s="750"/>
      <c r="K31" s="750"/>
      <c r="L31" s="750"/>
      <c r="M31" s="750"/>
      <c r="N31" s="750"/>
      <c r="O31" s="750"/>
      <c r="P31" s="750"/>
      <c r="Q31" s="750"/>
      <c r="R31" s="750"/>
      <c r="S31" s="750"/>
      <c r="T31" s="750"/>
      <c r="U31" s="750"/>
      <c r="V31" s="750"/>
      <c r="W31" s="750"/>
      <c r="X31" s="750"/>
      <c r="Y31" s="750"/>
      <c r="Z31" s="750"/>
      <c r="AA31" s="750"/>
      <c r="AB31" s="750"/>
      <c r="AC31" s="750"/>
      <c r="AD31" s="750"/>
      <c r="AE31" s="750"/>
      <c r="AF31" s="750"/>
      <c r="AG31" s="750"/>
      <c r="AH31" s="750"/>
      <c r="AI31" s="750"/>
      <c r="AJ31" s="321"/>
      <c r="AK31" s="141"/>
      <c r="AL31" s="141"/>
      <c r="AM31" s="319"/>
      <c r="AN31" s="319"/>
    </row>
    <row r="32" spans="1:40">
      <c r="AJ32" s="321"/>
      <c r="AK32" s="141"/>
      <c r="AL32" s="141"/>
      <c r="AM32" s="319"/>
      <c r="AN32" s="319"/>
    </row>
    <row r="33" spans="1:40">
      <c r="A33" s="751" t="s">
        <v>131</v>
      </c>
      <c r="B33" s="751"/>
      <c r="C33" s="751"/>
      <c r="D33" s="751"/>
      <c r="E33" s="751"/>
      <c r="F33" s="751"/>
      <c r="G33" s="751"/>
      <c r="H33" s="751"/>
      <c r="I33" s="751"/>
      <c r="J33" s="751"/>
      <c r="K33" s="751"/>
      <c r="L33" s="751"/>
      <c r="M33" s="751"/>
      <c r="N33" s="751"/>
      <c r="O33" s="751"/>
      <c r="P33" s="751"/>
      <c r="Q33" s="751"/>
      <c r="R33" s="751"/>
      <c r="S33" s="751"/>
      <c r="T33" s="751"/>
      <c r="U33" s="751"/>
      <c r="V33" s="751"/>
      <c r="W33" s="751"/>
      <c r="X33" s="751"/>
      <c r="Y33" s="751"/>
      <c r="Z33" s="751"/>
      <c r="AA33" s="751"/>
      <c r="AB33" s="751"/>
      <c r="AC33" s="751"/>
      <c r="AD33" s="751"/>
      <c r="AE33" s="751"/>
      <c r="AF33" s="751"/>
      <c r="AG33" s="751"/>
      <c r="AH33" s="751"/>
      <c r="AI33" s="751"/>
      <c r="AJ33" s="321"/>
      <c r="AK33" s="141"/>
      <c r="AL33" s="141"/>
      <c r="AM33" s="319"/>
      <c r="AN33" s="319"/>
    </row>
    <row r="34" spans="1:40">
      <c r="AJ34" s="788" t="s">
        <v>132</v>
      </c>
      <c r="AK34" s="788"/>
      <c r="AL34" s="141"/>
      <c r="AM34" s="319"/>
      <c r="AN34" s="319"/>
    </row>
    <row r="35" spans="1:40">
      <c r="A35" s="315" t="s">
        <v>133</v>
      </c>
      <c r="B35" s="758">
        <f>AJ35</f>
        <v>350.53</v>
      </c>
      <c r="C35" s="758"/>
      <c r="D35" s="758"/>
      <c r="E35" s="315" t="s">
        <v>3</v>
      </c>
      <c r="AJ35" s="317">
        <v>350.53</v>
      </c>
      <c r="AK35" s="317"/>
      <c r="AL35" s="319"/>
      <c r="AM35" s="319"/>
      <c r="AN35" s="319"/>
    </row>
    <row r="36" spans="1:40">
      <c r="AJ36" s="321"/>
      <c r="AK36" s="141"/>
      <c r="AL36" s="141"/>
      <c r="AM36" s="319"/>
      <c r="AN36" s="319"/>
    </row>
    <row r="37" spans="1:40">
      <c r="AJ37" s="321"/>
      <c r="AK37" s="141"/>
      <c r="AL37" s="141"/>
      <c r="AM37" s="319"/>
      <c r="AN37" s="319"/>
    </row>
    <row r="38" spans="1:40" hidden="1">
      <c r="A38" s="750" t="s">
        <v>134</v>
      </c>
      <c r="B38" s="750"/>
      <c r="C38" s="750"/>
      <c r="D38" s="750"/>
      <c r="E38" s="750"/>
      <c r="F38" s="750"/>
      <c r="G38" s="750"/>
      <c r="H38" s="750"/>
      <c r="I38" s="750"/>
      <c r="J38" s="750"/>
      <c r="K38" s="750"/>
      <c r="L38" s="750"/>
      <c r="M38" s="750"/>
      <c r="N38" s="750"/>
      <c r="O38" s="750"/>
      <c r="P38" s="750"/>
      <c r="Q38" s="750"/>
      <c r="R38" s="750"/>
      <c r="S38" s="750"/>
      <c r="T38" s="750"/>
      <c r="U38" s="750"/>
      <c r="V38" s="750"/>
      <c r="W38" s="750"/>
      <c r="X38" s="750"/>
      <c r="Y38" s="750"/>
      <c r="Z38" s="750"/>
      <c r="AA38" s="750"/>
      <c r="AB38" s="750"/>
      <c r="AC38" s="750"/>
      <c r="AD38" s="750"/>
      <c r="AE38" s="750"/>
      <c r="AF38" s="750"/>
      <c r="AG38" s="750"/>
      <c r="AH38" s="750"/>
      <c r="AI38" s="750"/>
      <c r="AJ38" s="321"/>
      <c r="AK38" s="141"/>
      <c r="AL38" s="141"/>
      <c r="AM38" s="319"/>
      <c r="AN38" s="319"/>
    </row>
    <row r="39" spans="1:40" hidden="1">
      <c r="AJ39" s="321"/>
      <c r="AK39" s="141"/>
      <c r="AL39" s="141"/>
      <c r="AM39" s="319"/>
      <c r="AN39" s="319"/>
    </row>
    <row r="40" spans="1:40" hidden="1">
      <c r="A40" s="751" t="s">
        <v>135</v>
      </c>
      <c r="B40" s="751"/>
      <c r="C40" s="751"/>
      <c r="D40" s="751"/>
      <c r="E40" s="751"/>
      <c r="F40" s="751"/>
      <c r="G40" s="751"/>
      <c r="H40" s="751"/>
      <c r="I40" s="751"/>
      <c r="J40" s="751"/>
      <c r="K40" s="751"/>
      <c r="L40" s="751"/>
      <c r="M40" s="751"/>
      <c r="N40" s="751"/>
      <c r="O40" s="751"/>
      <c r="P40" s="751"/>
      <c r="Q40" s="751"/>
      <c r="R40" s="751"/>
      <c r="S40" s="751"/>
      <c r="T40" s="751"/>
      <c r="U40" s="751"/>
      <c r="V40" s="751"/>
      <c r="W40" s="751"/>
      <c r="X40" s="751"/>
      <c r="Y40" s="751"/>
      <c r="Z40" s="751"/>
      <c r="AA40" s="751"/>
      <c r="AB40" s="751"/>
      <c r="AC40" s="751"/>
      <c r="AD40" s="751"/>
      <c r="AE40" s="751"/>
      <c r="AF40" s="751"/>
      <c r="AG40" s="751"/>
      <c r="AH40" s="751"/>
      <c r="AI40" s="751"/>
      <c r="AJ40" s="321"/>
      <c r="AK40" s="141"/>
      <c r="AL40" s="141"/>
      <c r="AM40" s="319"/>
      <c r="AN40" s="319"/>
    </row>
    <row r="41" spans="1:40" hidden="1">
      <c r="AJ41" s="788" t="s">
        <v>136</v>
      </c>
      <c r="AK41" s="788"/>
      <c r="AL41" s="141"/>
      <c r="AM41" s="319"/>
      <c r="AN41" s="319"/>
    </row>
    <row r="42" spans="1:40" hidden="1">
      <c r="A42" s="315" t="s">
        <v>133</v>
      </c>
      <c r="B42" s="758">
        <f>AJ42</f>
        <v>0</v>
      </c>
      <c r="C42" s="751"/>
      <c r="D42" s="751"/>
      <c r="E42" s="315" t="s">
        <v>3</v>
      </c>
      <c r="AJ42" s="317">
        <v>0</v>
      </c>
      <c r="AK42" s="317"/>
      <c r="AL42" s="141"/>
      <c r="AM42" s="319"/>
      <c r="AN42" s="319"/>
    </row>
    <row r="43" spans="1:40" hidden="1">
      <c r="AJ43" s="321"/>
      <c r="AK43" s="141"/>
      <c r="AL43" s="141"/>
      <c r="AM43" s="319"/>
      <c r="AN43" s="319"/>
    </row>
    <row r="44" spans="1:40" hidden="1">
      <c r="AJ44" s="321"/>
      <c r="AK44" s="141"/>
      <c r="AL44" s="141"/>
      <c r="AM44" s="319"/>
      <c r="AN44" s="319"/>
    </row>
    <row r="45" spans="1:40" ht="30" customHeight="1">
      <c r="A45" s="749" t="s">
        <v>209</v>
      </c>
      <c r="B45" s="749"/>
      <c r="C45" s="749"/>
      <c r="D45" s="749"/>
      <c r="E45" s="749"/>
      <c r="F45" s="749"/>
      <c r="G45" s="749"/>
      <c r="H45" s="749"/>
      <c r="I45" s="749"/>
      <c r="J45" s="749"/>
      <c r="K45" s="749"/>
      <c r="L45" s="749"/>
      <c r="M45" s="749"/>
      <c r="N45" s="749"/>
      <c r="O45" s="749"/>
      <c r="P45" s="749"/>
      <c r="Q45" s="749"/>
      <c r="R45" s="749"/>
      <c r="S45" s="749"/>
      <c r="T45" s="749"/>
      <c r="U45" s="749"/>
      <c r="V45" s="749"/>
      <c r="W45" s="749"/>
      <c r="X45" s="749"/>
      <c r="Y45" s="749"/>
      <c r="Z45" s="749"/>
      <c r="AA45" s="749"/>
      <c r="AB45" s="749"/>
      <c r="AC45" s="749"/>
      <c r="AD45" s="749"/>
      <c r="AE45" s="749"/>
      <c r="AF45" s="749"/>
      <c r="AG45" s="749"/>
      <c r="AH45" s="749"/>
      <c r="AI45" s="749"/>
      <c r="AJ45" s="321"/>
      <c r="AK45" s="141"/>
      <c r="AL45" s="141"/>
      <c r="AM45" s="319"/>
      <c r="AN45" s="319"/>
    </row>
    <row r="46" spans="1:40">
      <c r="AJ46" s="321"/>
      <c r="AK46" s="141"/>
      <c r="AL46" s="141"/>
      <c r="AM46" s="319"/>
      <c r="AN46" s="319"/>
    </row>
    <row r="47" spans="1:40">
      <c r="A47" s="751" t="s">
        <v>138</v>
      </c>
      <c r="B47" s="751"/>
      <c r="C47" s="751"/>
      <c r="D47" s="751"/>
      <c r="E47" s="751"/>
      <c r="F47" s="751"/>
      <c r="G47" s="751"/>
      <c r="H47" s="751"/>
      <c r="I47" s="751"/>
      <c r="J47" s="751"/>
      <c r="K47" s="751"/>
      <c r="L47" s="751"/>
      <c r="M47" s="751"/>
      <c r="N47" s="751"/>
      <c r="O47" s="751"/>
      <c r="P47" s="751"/>
      <c r="Q47" s="751"/>
      <c r="R47" s="751"/>
      <c r="S47" s="751"/>
      <c r="T47" s="751"/>
      <c r="U47" s="751"/>
      <c r="V47" s="751"/>
      <c r="W47" s="751"/>
      <c r="X47" s="751"/>
      <c r="Y47" s="751"/>
      <c r="Z47" s="751"/>
      <c r="AA47" s="751"/>
      <c r="AB47" s="751"/>
      <c r="AC47" s="751"/>
      <c r="AD47" s="751"/>
      <c r="AE47" s="751"/>
      <c r="AF47" s="751"/>
      <c r="AG47" s="751"/>
      <c r="AH47" s="751"/>
      <c r="AI47" s="751"/>
      <c r="AJ47" s="321"/>
      <c r="AK47" s="141"/>
      <c r="AL47" s="141"/>
      <c r="AM47" s="319"/>
      <c r="AN47" s="319"/>
    </row>
    <row r="48" spans="1:40">
      <c r="AJ48" s="321"/>
      <c r="AK48" s="141"/>
      <c r="AL48" s="141"/>
      <c r="AM48" s="319"/>
      <c r="AN48" s="319"/>
    </row>
    <row r="49" spans="1:40">
      <c r="A49" s="315" t="s">
        <v>133</v>
      </c>
      <c r="B49" s="758">
        <f>B35</f>
        <v>350.53</v>
      </c>
      <c r="C49" s="751"/>
      <c r="D49" s="751"/>
      <c r="E49" s="315" t="s">
        <v>3</v>
      </c>
      <c r="F49" s="322" t="s">
        <v>139</v>
      </c>
      <c r="G49" s="758">
        <f>B42</f>
        <v>0</v>
      </c>
      <c r="H49" s="758"/>
      <c r="I49" s="315" t="s">
        <v>3</v>
      </c>
      <c r="AJ49" s="321"/>
      <c r="AK49" s="141"/>
      <c r="AL49" s="141"/>
      <c r="AM49" s="319"/>
      <c r="AN49" s="319"/>
    </row>
    <row r="50" spans="1:40">
      <c r="A50" s="315" t="s">
        <v>133</v>
      </c>
      <c r="B50" s="758">
        <f>ABS(B49-G49)</f>
        <v>350.53</v>
      </c>
      <c r="C50" s="758"/>
      <c r="D50" s="758"/>
      <c r="E50" s="315" t="s">
        <v>3</v>
      </c>
      <c r="AJ50" s="321"/>
      <c r="AK50" s="141"/>
      <c r="AL50" s="141"/>
      <c r="AM50" s="319"/>
      <c r="AN50" s="319"/>
    </row>
    <row r="51" spans="1:40">
      <c r="AJ51" s="321"/>
      <c r="AK51" s="141"/>
      <c r="AL51" s="141"/>
      <c r="AM51" s="319"/>
      <c r="AN51" s="319"/>
    </row>
    <row r="52" spans="1:40">
      <c r="AJ52" s="321"/>
      <c r="AK52" s="141"/>
      <c r="AL52" s="141"/>
      <c r="AM52" s="319"/>
      <c r="AN52" s="319"/>
    </row>
    <row r="53" spans="1:40">
      <c r="A53" s="750" t="s">
        <v>210</v>
      </c>
      <c r="B53" s="750"/>
      <c r="C53" s="750"/>
      <c r="D53" s="750"/>
      <c r="E53" s="750"/>
      <c r="F53" s="750"/>
      <c r="G53" s="750"/>
      <c r="H53" s="750"/>
      <c r="I53" s="750"/>
      <c r="J53" s="750"/>
      <c r="K53" s="750"/>
      <c r="L53" s="750"/>
      <c r="M53" s="750"/>
      <c r="N53" s="750"/>
      <c r="O53" s="750"/>
      <c r="P53" s="750"/>
      <c r="Q53" s="750"/>
      <c r="R53" s="750"/>
      <c r="S53" s="750"/>
      <c r="T53" s="750"/>
      <c r="U53" s="750"/>
      <c r="V53" s="750"/>
      <c r="W53" s="750"/>
      <c r="X53" s="750"/>
      <c r="Y53" s="750"/>
      <c r="Z53" s="750"/>
      <c r="AA53" s="750"/>
      <c r="AB53" s="750"/>
      <c r="AC53" s="750"/>
      <c r="AD53" s="750"/>
      <c r="AE53" s="750"/>
      <c r="AF53" s="750"/>
      <c r="AG53" s="750"/>
      <c r="AH53" s="750"/>
      <c r="AI53" s="750"/>
      <c r="AJ53" s="321"/>
      <c r="AK53" s="141"/>
      <c r="AL53" s="141"/>
      <c r="AM53" s="319"/>
      <c r="AN53" s="319"/>
    </row>
    <row r="54" spans="1:40">
      <c r="AJ54" s="321"/>
      <c r="AK54" s="141"/>
      <c r="AL54" s="141"/>
      <c r="AM54" s="319"/>
      <c r="AN54" s="319"/>
    </row>
    <row r="55" spans="1:40">
      <c r="A55" s="751" t="s">
        <v>171</v>
      </c>
      <c r="B55" s="751"/>
      <c r="C55" s="751"/>
      <c r="D55" s="751"/>
      <c r="E55" s="751"/>
      <c r="F55" s="751"/>
      <c r="G55" s="751"/>
      <c r="H55" s="751"/>
      <c r="I55" s="751"/>
      <c r="J55" s="751"/>
      <c r="K55" s="751"/>
      <c r="L55" s="751"/>
      <c r="M55" s="751"/>
      <c r="N55" s="751"/>
      <c r="O55" s="751"/>
      <c r="P55" s="751"/>
      <c r="Q55" s="751"/>
      <c r="R55" s="751"/>
      <c r="S55" s="751"/>
      <c r="T55" s="751"/>
      <c r="U55" s="751"/>
      <c r="V55" s="751"/>
      <c r="W55" s="751"/>
      <c r="X55" s="751"/>
      <c r="Y55" s="751"/>
      <c r="Z55" s="751"/>
      <c r="AA55" s="751"/>
      <c r="AB55" s="751"/>
      <c r="AC55" s="751"/>
      <c r="AD55" s="751"/>
      <c r="AE55" s="751"/>
      <c r="AF55" s="751"/>
      <c r="AG55" s="751"/>
      <c r="AH55" s="751"/>
      <c r="AI55" s="751"/>
      <c r="AJ55" s="321"/>
      <c r="AK55" s="141"/>
      <c r="AL55" s="141"/>
      <c r="AM55" s="319"/>
      <c r="AN55" s="319"/>
    </row>
    <row r="56" spans="1:40">
      <c r="AJ56" s="317" t="s">
        <v>207</v>
      </c>
      <c r="AK56" s="141"/>
      <c r="AL56" s="141"/>
      <c r="AM56" s="319"/>
      <c r="AN56" s="319"/>
    </row>
    <row r="57" spans="1:40">
      <c r="A57" s="315" t="s">
        <v>133</v>
      </c>
      <c r="B57" s="68" t="s">
        <v>126</v>
      </c>
      <c r="C57" s="758">
        <f>B49</f>
        <v>350.53</v>
      </c>
      <c r="D57" s="751"/>
      <c r="E57" s="751"/>
      <c r="F57" s="315" t="s">
        <v>3</v>
      </c>
      <c r="G57" s="322" t="s">
        <v>139</v>
      </c>
      <c r="H57" s="758">
        <f>G49</f>
        <v>0</v>
      </c>
      <c r="I57" s="751"/>
      <c r="J57" s="315" t="s">
        <v>3</v>
      </c>
      <c r="K57" s="315" t="s">
        <v>128</v>
      </c>
      <c r="L57" s="315" t="s">
        <v>114</v>
      </c>
      <c r="M57" s="797">
        <f>AJ57</f>
        <v>0.76</v>
      </c>
      <c r="N57" s="797"/>
      <c r="O57" s="314" t="s">
        <v>141</v>
      </c>
      <c r="AJ57" s="248">
        <v>0.76</v>
      </c>
      <c r="AK57" s="141"/>
      <c r="AL57" s="141"/>
      <c r="AM57" s="319"/>
      <c r="AN57" s="319"/>
    </row>
    <row r="58" spans="1:40">
      <c r="A58" s="315" t="s">
        <v>133</v>
      </c>
      <c r="B58" s="758">
        <f>ABS(C57-H57)*M57</f>
        <v>266.39999999999998</v>
      </c>
      <c r="C58" s="758"/>
      <c r="D58" s="758"/>
      <c r="E58" s="315" t="s">
        <v>204</v>
      </c>
      <c r="AJ58" s="321"/>
      <c r="AK58" s="141"/>
      <c r="AL58" s="141"/>
      <c r="AM58" s="319"/>
      <c r="AN58" s="319"/>
    </row>
    <row r="59" spans="1:40">
      <c r="AJ59" s="321"/>
      <c r="AK59" s="141"/>
      <c r="AL59" s="141"/>
      <c r="AM59" s="319"/>
      <c r="AN59" s="319"/>
    </row>
    <row r="60" spans="1:40" s="312" customFormat="1" hidden="1">
      <c r="A60" s="792" t="s">
        <v>211</v>
      </c>
      <c r="B60" s="792"/>
      <c r="C60" s="792"/>
      <c r="D60" s="792"/>
      <c r="E60" s="792"/>
      <c r="F60" s="792"/>
      <c r="G60" s="792"/>
      <c r="H60" s="792"/>
      <c r="I60" s="792"/>
      <c r="J60" s="792"/>
      <c r="K60" s="792"/>
      <c r="L60" s="792"/>
      <c r="M60" s="792"/>
      <c r="N60" s="792"/>
      <c r="O60" s="792"/>
      <c r="P60" s="792"/>
      <c r="Q60" s="792"/>
      <c r="R60" s="792"/>
      <c r="S60" s="792"/>
      <c r="T60" s="792"/>
      <c r="U60" s="792"/>
      <c r="V60" s="792"/>
      <c r="W60" s="792"/>
      <c r="X60" s="792"/>
      <c r="Y60" s="792"/>
      <c r="Z60" s="792"/>
      <c r="AA60" s="792"/>
      <c r="AB60" s="792"/>
      <c r="AC60" s="792"/>
      <c r="AD60" s="792"/>
      <c r="AE60" s="792"/>
      <c r="AF60" s="792"/>
      <c r="AG60" s="792"/>
      <c r="AH60" s="792"/>
      <c r="AI60" s="792"/>
      <c r="AJ60" s="209"/>
      <c r="AK60" s="164"/>
      <c r="AL60" s="164"/>
      <c r="AM60" s="165"/>
      <c r="AN60" s="165"/>
    </row>
    <row r="61" spans="1:40" s="312" customFormat="1" hidden="1">
      <c r="N61" s="313"/>
      <c r="O61" s="313"/>
      <c r="S61" s="313"/>
      <c r="AJ61" s="209"/>
      <c r="AK61" s="164"/>
      <c r="AL61" s="164"/>
      <c r="AM61" s="165"/>
      <c r="AN61" s="165"/>
    </row>
    <row r="62" spans="1:40" s="312" customFormat="1" hidden="1">
      <c r="A62" s="795" t="s">
        <v>196</v>
      </c>
      <c r="B62" s="795"/>
      <c r="C62" s="795"/>
      <c r="D62" s="795"/>
      <c r="E62" s="795"/>
      <c r="F62" s="795"/>
      <c r="G62" s="795"/>
      <c r="H62" s="795"/>
      <c r="I62" s="795"/>
      <c r="J62" s="795"/>
      <c r="K62" s="795"/>
      <c r="L62" s="795"/>
      <c r="M62" s="795"/>
      <c r="N62" s="795"/>
      <c r="O62" s="795"/>
      <c r="P62" s="795"/>
      <c r="Q62" s="795"/>
      <c r="R62" s="795"/>
      <c r="S62" s="795"/>
      <c r="T62" s="795"/>
      <c r="U62" s="795"/>
      <c r="V62" s="795"/>
      <c r="W62" s="795"/>
      <c r="X62" s="795"/>
      <c r="Y62" s="795"/>
      <c r="Z62" s="795"/>
      <c r="AA62" s="795"/>
      <c r="AB62" s="795"/>
      <c r="AC62" s="795"/>
      <c r="AD62" s="795"/>
      <c r="AE62" s="795"/>
      <c r="AF62" s="795"/>
      <c r="AG62" s="795"/>
      <c r="AH62" s="795"/>
      <c r="AI62" s="795"/>
      <c r="AJ62" s="209"/>
      <c r="AK62" s="164"/>
      <c r="AL62" s="164"/>
      <c r="AM62" s="165"/>
      <c r="AN62" s="165"/>
    </row>
    <row r="63" spans="1:40" s="312" customFormat="1" hidden="1">
      <c r="N63" s="313"/>
      <c r="O63" s="313"/>
      <c r="S63" s="313"/>
      <c r="AJ63" s="210" t="s">
        <v>155</v>
      </c>
      <c r="AK63" s="164"/>
      <c r="AL63" s="164"/>
      <c r="AM63" s="165"/>
      <c r="AN63" s="165"/>
    </row>
    <row r="64" spans="1:40" s="312" customFormat="1" hidden="1">
      <c r="A64" s="312" t="s">
        <v>197</v>
      </c>
      <c r="B64" s="794">
        <f>AJ64</f>
        <v>1</v>
      </c>
      <c r="C64" s="794"/>
      <c r="D64" s="795" t="s">
        <v>2</v>
      </c>
      <c r="E64" s="795"/>
      <c r="N64" s="313"/>
      <c r="O64" s="313"/>
      <c r="S64" s="313"/>
      <c r="AJ64" s="210">
        <v>1</v>
      </c>
      <c r="AK64" s="164"/>
      <c r="AL64" s="164"/>
      <c r="AM64" s="165"/>
      <c r="AN64" s="165"/>
    </row>
    <row r="65" spans="1:40" s="312" customFormat="1" hidden="1">
      <c r="N65" s="313"/>
      <c r="O65" s="313"/>
      <c r="S65" s="313"/>
      <c r="AJ65" s="210"/>
      <c r="AK65" s="164"/>
      <c r="AL65" s="164"/>
      <c r="AM65" s="165"/>
      <c r="AN65" s="165"/>
    </row>
    <row r="66" spans="1:40" s="312" customFormat="1" hidden="1">
      <c r="N66" s="313"/>
      <c r="O66" s="313"/>
      <c r="S66" s="313"/>
      <c r="AJ66" s="210"/>
      <c r="AK66" s="164"/>
      <c r="AL66" s="164"/>
      <c r="AM66" s="165"/>
      <c r="AN66" s="165"/>
    </row>
    <row r="67" spans="1:40" s="312" customFormat="1" hidden="1">
      <c r="A67" s="792" t="s">
        <v>212</v>
      </c>
      <c r="B67" s="792"/>
      <c r="C67" s="792"/>
      <c r="D67" s="792"/>
      <c r="E67" s="792"/>
      <c r="F67" s="792"/>
      <c r="G67" s="792"/>
      <c r="H67" s="792"/>
      <c r="I67" s="792"/>
      <c r="J67" s="792"/>
      <c r="K67" s="792"/>
      <c r="L67" s="792"/>
      <c r="M67" s="792"/>
      <c r="N67" s="792"/>
      <c r="O67" s="792"/>
      <c r="P67" s="792"/>
      <c r="Q67" s="792"/>
      <c r="R67" s="792"/>
      <c r="S67" s="792"/>
      <c r="T67" s="792"/>
      <c r="U67" s="792"/>
      <c r="V67" s="792"/>
      <c r="W67" s="792"/>
      <c r="X67" s="792"/>
      <c r="Y67" s="792"/>
      <c r="Z67" s="792"/>
      <c r="AA67" s="792"/>
      <c r="AB67" s="792"/>
      <c r="AC67" s="792"/>
      <c r="AD67" s="792"/>
      <c r="AE67" s="792"/>
      <c r="AF67" s="792"/>
      <c r="AG67" s="792"/>
      <c r="AH67" s="792"/>
      <c r="AI67" s="792"/>
      <c r="AJ67" s="210"/>
      <c r="AK67" s="164"/>
      <c r="AL67" s="164"/>
      <c r="AM67" s="165"/>
      <c r="AN67" s="165"/>
    </row>
    <row r="68" spans="1:40" s="312" customFormat="1" hidden="1">
      <c r="N68" s="313"/>
      <c r="O68" s="313"/>
      <c r="S68" s="313"/>
      <c r="AJ68" s="210"/>
      <c r="AK68" s="164"/>
      <c r="AL68" s="164"/>
      <c r="AM68" s="165"/>
      <c r="AN68" s="165"/>
    </row>
    <row r="69" spans="1:40" s="312" customFormat="1" hidden="1">
      <c r="A69" s="795" t="s">
        <v>196</v>
      </c>
      <c r="B69" s="795"/>
      <c r="C69" s="795"/>
      <c r="D69" s="795"/>
      <c r="E69" s="795"/>
      <c r="F69" s="795"/>
      <c r="G69" s="795"/>
      <c r="H69" s="795"/>
      <c r="I69" s="795"/>
      <c r="J69" s="795"/>
      <c r="K69" s="795"/>
      <c r="L69" s="795"/>
      <c r="M69" s="795"/>
      <c r="N69" s="795"/>
      <c r="O69" s="795"/>
      <c r="P69" s="795"/>
      <c r="Q69" s="795"/>
      <c r="R69" s="795"/>
      <c r="S69" s="795"/>
      <c r="T69" s="795"/>
      <c r="U69" s="795"/>
      <c r="V69" s="795"/>
      <c r="W69" s="795"/>
      <c r="X69" s="795"/>
      <c r="Y69" s="795"/>
      <c r="Z69" s="795"/>
      <c r="AA69" s="795"/>
      <c r="AB69" s="795"/>
      <c r="AC69" s="795"/>
      <c r="AD69" s="795"/>
      <c r="AE69" s="795"/>
      <c r="AF69" s="795"/>
      <c r="AG69" s="795"/>
      <c r="AH69" s="795"/>
      <c r="AI69" s="795"/>
      <c r="AJ69" s="210"/>
      <c r="AK69" s="164"/>
      <c r="AL69" s="164"/>
      <c r="AM69" s="165"/>
      <c r="AN69" s="165"/>
    </row>
    <row r="70" spans="1:40" s="312" customFormat="1" hidden="1">
      <c r="N70" s="313"/>
      <c r="O70" s="313"/>
      <c r="S70" s="313"/>
      <c r="AJ70" s="210" t="s">
        <v>155</v>
      </c>
      <c r="AK70" s="164"/>
      <c r="AL70" s="164"/>
      <c r="AM70" s="165"/>
      <c r="AN70" s="165"/>
    </row>
    <row r="71" spans="1:40" s="312" customFormat="1" hidden="1">
      <c r="A71" s="312" t="s">
        <v>197</v>
      </c>
      <c r="B71" s="794">
        <f>AJ71</f>
        <v>1</v>
      </c>
      <c r="C71" s="794"/>
      <c r="D71" s="795" t="s">
        <v>2</v>
      </c>
      <c r="E71" s="795"/>
      <c r="N71" s="313"/>
      <c r="O71" s="313"/>
      <c r="S71" s="313"/>
      <c r="AJ71" s="210">
        <v>1</v>
      </c>
      <c r="AK71" s="164"/>
      <c r="AL71" s="164"/>
      <c r="AM71" s="165"/>
      <c r="AN71" s="165"/>
    </row>
    <row r="72" spans="1:40" s="312" customFormat="1" hidden="1">
      <c r="N72" s="313"/>
      <c r="O72" s="313"/>
      <c r="S72" s="313"/>
      <c r="AJ72" s="210"/>
      <c r="AK72" s="164"/>
      <c r="AL72" s="164"/>
      <c r="AM72" s="165"/>
      <c r="AN72" s="165"/>
    </row>
    <row r="73" spans="1:40" s="312" customFormat="1" hidden="1">
      <c r="N73" s="313"/>
      <c r="O73" s="313"/>
      <c r="S73" s="313"/>
      <c r="AJ73" s="210"/>
      <c r="AK73" s="164"/>
      <c r="AL73" s="164"/>
      <c r="AM73" s="165"/>
      <c r="AN73" s="165"/>
    </row>
    <row r="74" spans="1:40" s="312" customFormat="1" hidden="1">
      <c r="A74" s="792" t="s">
        <v>213</v>
      </c>
      <c r="B74" s="792"/>
      <c r="C74" s="792"/>
      <c r="D74" s="792"/>
      <c r="E74" s="792"/>
      <c r="F74" s="792"/>
      <c r="G74" s="792"/>
      <c r="H74" s="792"/>
      <c r="I74" s="792"/>
      <c r="J74" s="792"/>
      <c r="K74" s="792"/>
      <c r="L74" s="792"/>
      <c r="M74" s="792"/>
      <c r="N74" s="792"/>
      <c r="O74" s="792"/>
      <c r="P74" s="792"/>
      <c r="Q74" s="792"/>
      <c r="R74" s="792"/>
      <c r="S74" s="792"/>
      <c r="T74" s="792"/>
      <c r="U74" s="792"/>
      <c r="V74" s="792"/>
      <c r="W74" s="792"/>
      <c r="X74" s="792"/>
      <c r="Y74" s="792"/>
      <c r="Z74" s="792"/>
      <c r="AA74" s="792"/>
      <c r="AB74" s="792"/>
      <c r="AC74" s="792"/>
      <c r="AD74" s="792"/>
      <c r="AE74" s="792"/>
      <c r="AF74" s="792"/>
      <c r="AG74" s="792"/>
      <c r="AH74" s="792"/>
      <c r="AI74" s="792"/>
      <c r="AJ74" s="210"/>
      <c r="AK74" s="164"/>
      <c r="AL74" s="164"/>
      <c r="AM74" s="165"/>
      <c r="AN74" s="165"/>
    </row>
    <row r="75" spans="1:40" s="312" customFormat="1" hidden="1">
      <c r="N75" s="313"/>
      <c r="O75" s="313"/>
      <c r="S75" s="313"/>
      <c r="AJ75" s="210"/>
      <c r="AK75" s="164"/>
      <c r="AL75" s="164"/>
      <c r="AM75" s="165"/>
      <c r="AN75" s="165"/>
    </row>
    <row r="76" spans="1:40" s="312" customFormat="1" hidden="1">
      <c r="A76" s="795" t="s">
        <v>196</v>
      </c>
      <c r="B76" s="795"/>
      <c r="C76" s="795"/>
      <c r="D76" s="795"/>
      <c r="E76" s="795"/>
      <c r="F76" s="795"/>
      <c r="G76" s="795"/>
      <c r="H76" s="795"/>
      <c r="I76" s="795"/>
      <c r="J76" s="795"/>
      <c r="K76" s="795"/>
      <c r="L76" s="795"/>
      <c r="M76" s="795"/>
      <c r="N76" s="795"/>
      <c r="O76" s="795"/>
      <c r="P76" s="795"/>
      <c r="Q76" s="795"/>
      <c r="R76" s="795"/>
      <c r="S76" s="795"/>
      <c r="T76" s="795"/>
      <c r="U76" s="795"/>
      <c r="V76" s="795"/>
      <c r="W76" s="795"/>
      <c r="X76" s="795"/>
      <c r="Y76" s="795"/>
      <c r="Z76" s="795"/>
      <c r="AA76" s="795"/>
      <c r="AB76" s="795"/>
      <c r="AC76" s="795"/>
      <c r="AD76" s="795"/>
      <c r="AE76" s="795"/>
      <c r="AF76" s="795"/>
      <c r="AG76" s="795"/>
      <c r="AH76" s="795"/>
      <c r="AI76" s="795"/>
      <c r="AJ76" s="210"/>
      <c r="AK76" s="164"/>
      <c r="AL76" s="164"/>
      <c r="AM76" s="165"/>
      <c r="AN76" s="165"/>
    </row>
    <row r="77" spans="1:40" s="312" customFormat="1" hidden="1">
      <c r="N77" s="313"/>
      <c r="O77" s="313"/>
      <c r="S77" s="313"/>
      <c r="AJ77" s="210" t="s">
        <v>155</v>
      </c>
      <c r="AK77" s="164"/>
      <c r="AL77" s="164"/>
      <c r="AM77" s="165"/>
      <c r="AN77" s="165"/>
    </row>
    <row r="78" spans="1:40" s="312" customFormat="1" hidden="1">
      <c r="A78" s="312" t="s">
        <v>197</v>
      </c>
      <c r="B78" s="794">
        <f>AJ78</f>
        <v>1</v>
      </c>
      <c r="C78" s="794"/>
      <c r="D78" s="795" t="s">
        <v>2</v>
      </c>
      <c r="E78" s="795"/>
      <c r="N78" s="313"/>
      <c r="O78" s="313"/>
      <c r="S78" s="313"/>
      <c r="AJ78" s="210">
        <v>1</v>
      </c>
      <c r="AK78" s="164"/>
      <c r="AL78" s="164"/>
      <c r="AM78" s="165"/>
      <c r="AN78" s="165"/>
    </row>
    <row r="79" spans="1:40" s="312" customFormat="1" hidden="1">
      <c r="N79" s="313"/>
      <c r="O79" s="313"/>
      <c r="S79" s="313"/>
      <c r="AJ79" s="211"/>
      <c r="AK79" s="164"/>
      <c r="AL79" s="164"/>
      <c r="AM79" s="165"/>
      <c r="AN79" s="165"/>
    </row>
    <row r="80" spans="1:40" s="312" customFormat="1" hidden="1">
      <c r="N80" s="313"/>
      <c r="O80" s="313"/>
      <c r="S80" s="313"/>
      <c r="AJ80" s="211"/>
      <c r="AK80" s="164"/>
      <c r="AL80" s="164"/>
      <c r="AM80" s="165"/>
      <c r="AN80" s="165"/>
    </row>
    <row r="81" spans="1:40" s="312" customFormat="1" hidden="1">
      <c r="A81" s="792" t="s">
        <v>214</v>
      </c>
      <c r="B81" s="792"/>
      <c r="C81" s="792"/>
      <c r="D81" s="792"/>
      <c r="E81" s="792"/>
      <c r="F81" s="792"/>
      <c r="G81" s="792"/>
      <c r="H81" s="792"/>
      <c r="I81" s="792"/>
      <c r="J81" s="792"/>
      <c r="K81" s="792"/>
      <c r="L81" s="792"/>
      <c r="M81" s="792"/>
      <c r="N81" s="792"/>
      <c r="O81" s="792"/>
      <c r="P81" s="792"/>
      <c r="Q81" s="792"/>
      <c r="R81" s="792"/>
      <c r="S81" s="792"/>
      <c r="T81" s="792"/>
      <c r="U81" s="792"/>
      <c r="V81" s="792"/>
      <c r="W81" s="792"/>
      <c r="X81" s="792"/>
      <c r="Y81" s="792"/>
      <c r="Z81" s="792"/>
      <c r="AA81" s="792"/>
      <c r="AB81" s="792"/>
      <c r="AC81" s="792"/>
      <c r="AD81" s="792"/>
      <c r="AE81" s="792"/>
      <c r="AF81" s="792"/>
      <c r="AG81" s="792"/>
      <c r="AH81" s="792"/>
      <c r="AI81" s="792"/>
      <c r="AJ81" s="211"/>
      <c r="AK81" s="164"/>
      <c r="AL81" s="164"/>
      <c r="AM81" s="165"/>
      <c r="AN81" s="165"/>
    </row>
    <row r="82" spans="1:40" s="312" customFormat="1" hidden="1">
      <c r="N82" s="313"/>
      <c r="O82" s="313"/>
      <c r="S82" s="313"/>
      <c r="AJ82" s="211"/>
      <c r="AK82" s="164"/>
      <c r="AL82" s="164"/>
      <c r="AM82" s="165"/>
      <c r="AN82" s="165"/>
    </row>
    <row r="83" spans="1:40" s="312" customFormat="1" hidden="1">
      <c r="A83" s="795" t="s">
        <v>196</v>
      </c>
      <c r="B83" s="795"/>
      <c r="C83" s="795"/>
      <c r="D83" s="795"/>
      <c r="E83" s="795"/>
      <c r="F83" s="795"/>
      <c r="G83" s="795"/>
      <c r="H83" s="795"/>
      <c r="I83" s="795"/>
      <c r="J83" s="795"/>
      <c r="K83" s="795"/>
      <c r="L83" s="795"/>
      <c r="M83" s="795"/>
      <c r="N83" s="795"/>
      <c r="O83" s="795"/>
      <c r="P83" s="795"/>
      <c r="Q83" s="795"/>
      <c r="R83" s="795"/>
      <c r="S83" s="795"/>
      <c r="T83" s="795"/>
      <c r="U83" s="795"/>
      <c r="V83" s="795"/>
      <c r="W83" s="795"/>
      <c r="X83" s="795"/>
      <c r="Y83" s="795"/>
      <c r="Z83" s="795"/>
      <c r="AA83" s="795"/>
      <c r="AB83" s="795"/>
      <c r="AC83" s="795"/>
      <c r="AD83" s="795"/>
      <c r="AE83" s="795"/>
      <c r="AF83" s="795"/>
      <c r="AG83" s="795"/>
      <c r="AH83" s="795"/>
      <c r="AI83" s="795"/>
      <c r="AJ83" s="211"/>
      <c r="AK83" s="164"/>
      <c r="AL83" s="164"/>
      <c r="AM83" s="165"/>
      <c r="AN83" s="165"/>
    </row>
    <row r="84" spans="1:40" s="312" customFormat="1" hidden="1">
      <c r="N84" s="313"/>
      <c r="O84" s="313"/>
      <c r="S84" s="313"/>
      <c r="AJ84" s="210" t="s">
        <v>155</v>
      </c>
      <c r="AK84" s="164"/>
      <c r="AL84" s="164"/>
      <c r="AM84" s="165"/>
      <c r="AN84" s="165"/>
    </row>
    <row r="85" spans="1:40" s="312" customFormat="1" hidden="1">
      <c r="A85" s="312" t="s">
        <v>197</v>
      </c>
      <c r="B85" s="794">
        <f>AJ85</f>
        <v>1</v>
      </c>
      <c r="C85" s="794"/>
      <c r="D85" s="795" t="s">
        <v>2</v>
      </c>
      <c r="E85" s="795"/>
      <c r="N85" s="313"/>
      <c r="O85" s="313"/>
      <c r="S85" s="313"/>
      <c r="AJ85" s="210">
        <v>1</v>
      </c>
      <c r="AK85" s="164"/>
      <c r="AL85" s="164"/>
      <c r="AM85" s="165"/>
      <c r="AN85" s="165"/>
    </row>
    <row r="86" spans="1:40" s="312" customFormat="1" hidden="1">
      <c r="N86" s="313"/>
      <c r="O86" s="313"/>
      <c r="S86" s="313"/>
      <c r="AJ86" s="210"/>
      <c r="AK86" s="164"/>
      <c r="AL86" s="164"/>
      <c r="AM86" s="165"/>
      <c r="AN86" s="165"/>
    </row>
    <row r="87" spans="1:40" s="312" customFormat="1" hidden="1">
      <c r="N87" s="313"/>
      <c r="O87" s="313"/>
      <c r="S87" s="313"/>
      <c r="AJ87" s="210"/>
      <c r="AK87" s="164"/>
      <c r="AL87" s="164"/>
      <c r="AM87" s="165"/>
      <c r="AN87" s="165"/>
    </row>
    <row r="88" spans="1:40" s="312" customFormat="1" hidden="1">
      <c r="A88" s="792" t="s">
        <v>215</v>
      </c>
      <c r="B88" s="792"/>
      <c r="C88" s="792"/>
      <c r="D88" s="792"/>
      <c r="E88" s="792"/>
      <c r="F88" s="792"/>
      <c r="G88" s="792"/>
      <c r="H88" s="792"/>
      <c r="I88" s="792"/>
      <c r="J88" s="792"/>
      <c r="K88" s="792"/>
      <c r="L88" s="792"/>
      <c r="M88" s="792"/>
      <c r="N88" s="792"/>
      <c r="O88" s="792"/>
      <c r="P88" s="792"/>
      <c r="Q88" s="792"/>
      <c r="R88" s="792"/>
      <c r="S88" s="792"/>
      <c r="T88" s="792"/>
      <c r="U88" s="792"/>
      <c r="V88" s="792"/>
      <c r="W88" s="792"/>
      <c r="X88" s="792"/>
      <c r="Y88" s="792"/>
      <c r="Z88" s="792"/>
      <c r="AA88" s="792"/>
      <c r="AB88" s="792"/>
      <c r="AC88" s="792"/>
      <c r="AD88" s="792"/>
      <c r="AE88" s="792"/>
      <c r="AF88" s="792"/>
      <c r="AG88" s="792"/>
      <c r="AH88" s="792"/>
      <c r="AI88" s="792"/>
      <c r="AJ88" s="210"/>
      <c r="AK88" s="164"/>
      <c r="AL88" s="164"/>
      <c r="AM88" s="165"/>
      <c r="AN88" s="165"/>
    </row>
    <row r="89" spans="1:40" s="312" customFormat="1" hidden="1">
      <c r="N89" s="313"/>
      <c r="O89" s="313"/>
      <c r="S89" s="313"/>
      <c r="AJ89" s="210"/>
      <c r="AK89" s="164"/>
      <c r="AL89" s="164"/>
      <c r="AM89" s="165"/>
      <c r="AN89" s="165"/>
    </row>
    <row r="90" spans="1:40" s="312" customFormat="1" hidden="1">
      <c r="A90" s="795" t="s">
        <v>196</v>
      </c>
      <c r="B90" s="795"/>
      <c r="C90" s="795"/>
      <c r="D90" s="795"/>
      <c r="E90" s="795"/>
      <c r="F90" s="795"/>
      <c r="G90" s="795"/>
      <c r="H90" s="795"/>
      <c r="I90" s="795"/>
      <c r="J90" s="795"/>
      <c r="K90" s="795"/>
      <c r="L90" s="795"/>
      <c r="M90" s="795"/>
      <c r="N90" s="795"/>
      <c r="O90" s="795"/>
      <c r="P90" s="795"/>
      <c r="Q90" s="795"/>
      <c r="R90" s="795"/>
      <c r="S90" s="795"/>
      <c r="T90" s="795"/>
      <c r="U90" s="795"/>
      <c r="V90" s="795"/>
      <c r="W90" s="795"/>
      <c r="X90" s="795"/>
      <c r="Y90" s="795"/>
      <c r="Z90" s="795"/>
      <c r="AA90" s="795"/>
      <c r="AB90" s="795"/>
      <c r="AC90" s="795"/>
      <c r="AD90" s="795"/>
      <c r="AE90" s="795"/>
      <c r="AF90" s="795"/>
      <c r="AG90" s="795"/>
      <c r="AH90" s="795"/>
      <c r="AI90" s="795"/>
      <c r="AJ90" s="210"/>
      <c r="AK90" s="164"/>
      <c r="AL90" s="164"/>
      <c r="AM90" s="165"/>
      <c r="AN90" s="165"/>
    </row>
    <row r="91" spans="1:40" s="312" customFormat="1" hidden="1">
      <c r="N91" s="313"/>
      <c r="O91" s="313"/>
      <c r="S91" s="313"/>
      <c r="AJ91" s="210" t="s">
        <v>155</v>
      </c>
      <c r="AK91" s="164"/>
      <c r="AL91" s="164"/>
      <c r="AM91" s="165"/>
      <c r="AN91" s="165"/>
    </row>
    <row r="92" spans="1:40" s="312" customFormat="1" hidden="1">
      <c r="A92" s="312" t="s">
        <v>197</v>
      </c>
      <c r="B92" s="794">
        <f>AJ92</f>
        <v>1</v>
      </c>
      <c r="C92" s="794"/>
      <c r="D92" s="795" t="s">
        <v>2</v>
      </c>
      <c r="E92" s="795"/>
      <c r="N92" s="313"/>
      <c r="O92" s="313"/>
      <c r="S92" s="313"/>
      <c r="AJ92" s="210">
        <v>1</v>
      </c>
      <c r="AK92" s="164"/>
      <c r="AL92" s="164"/>
      <c r="AM92" s="165"/>
      <c r="AN92" s="165"/>
    </row>
    <row r="93" spans="1:40" s="312" customFormat="1" hidden="1">
      <c r="N93" s="313"/>
      <c r="O93" s="313"/>
      <c r="S93" s="313"/>
      <c r="AJ93" s="209"/>
      <c r="AK93" s="164"/>
      <c r="AL93" s="164"/>
      <c r="AM93" s="165"/>
      <c r="AN93" s="165"/>
    </row>
    <row r="94" spans="1:40" s="312" customFormat="1" hidden="1">
      <c r="N94" s="313"/>
      <c r="O94" s="313"/>
      <c r="S94" s="313"/>
      <c r="AJ94" s="209"/>
      <c r="AK94" s="164"/>
      <c r="AL94" s="164"/>
      <c r="AM94" s="165"/>
      <c r="AN94" s="165"/>
    </row>
    <row r="95" spans="1:40">
      <c r="A95" s="752" t="s">
        <v>142</v>
      </c>
      <c r="B95" s="753"/>
      <c r="C95" s="753"/>
      <c r="D95" s="753"/>
      <c r="E95" s="753"/>
      <c r="F95" s="753"/>
      <c r="G95" s="753"/>
      <c r="H95" s="753"/>
      <c r="I95" s="753"/>
      <c r="J95" s="753"/>
      <c r="K95" s="753"/>
      <c r="L95" s="753"/>
      <c r="M95" s="753"/>
      <c r="N95" s="753"/>
      <c r="O95" s="753"/>
      <c r="P95" s="753"/>
      <c r="Q95" s="753"/>
      <c r="R95" s="753"/>
      <c r="S95" s="753"/>
      <c r="T95" s="753"/>
      <c r="U95" s="753"/>
      <c r="V95" s="753"/>
      <c r="W95" s="753"/>
      <c r="X95" s="753"/>
      <c r="Y95" s="753"/>
      <c r="Z95" s="753"/>
      <c r="AA95" s="753"/>
      <c r="AB95" s="753"/>
      <c r="AC95" s="753"/>
      <c r="AD95" s="753"/>
      <c r="AE95" s="753"/>
      <c r="AF95" s="753"/>
      <c r="AG95" s="753"/>
      <c r="AH95" s="753"/>
      <c r="AI95" s="754"/>
      <c r="AJ95" s="321"/>
      <c r="AK95" s="141"/>
      <c r="AL95" s="141"/>
      <c r="AM95" s="319"/>
      <c r="AN95" s="319"/>
    </row>
    <row r="96" spans="1:40">
      <c r="AJ96" s="321"/>
      <c r="AK96" s="141"/>
      <c r="AL96" s="141"/>
      <c r="AM96" s="319"/>
      <c r="AN96" s="319"/>
    </row>
    <row r="97" spans="1:40">
      <c r="A97" s="750" t="s">
        <v>223</v>
      </c>
      <c r="B97" s="750"/>
      <c r="C97" s="750"/>
      <c r="D97" s="750"/>
      <c r="E97" s="750"/>
      <c r="F97" s="750"/>
      <c r="G97" s="750"/>
      <c r="H97" s="750"/>
      <c r="I97" s="750"/>
      <c r="J97" s="750"/>
      <c r="K97" s="750"/>
      <c r="L97" s="750"/>
      <c r="M97" s="750"/>
      <c r="N97" s="750"/>
      <c r="O97" s="750"/>
      <c r="P97" s="750"/>
      <c r="Q97" s="750"/>
      <c r="R97" s="750"/>
      <c r="S97" s="750"/>
      <c r="T97" s="750"/>
      <c r="U97" s="750"/>
      <c r="V97" s="750"/>
      <c r="W97" s="750"/>
      <c r="X97" s="750"/>
      <c r="Y97" s="750"/>
      <c r="Z97" s="750"/>
      <c r="AA97" s="750"/>
      <c r="AB97" s="750"/>
      <c r="AC97" s="750"/>
      <c r="AD97" s="750"/>
      <c r="AE97" s="750"/>
      <c r="AF97" s="750"/>
      <c r="AG97" s="750"/>
      <c r="AH97" s="750"/>
      <c r="AI97" s="750"/>
      <c r="AJ97" s="321"/>
      <c r="AK97" s="141"/>
      <c r="AL97" s="141"/>
      <c r="AM97" s="319"/>
      <c r="AN97" s="319"/>
    </row>
    <row r="98" spans="1:40">
      <c r="AJ98" s="321"/>
      <c r="AK98" s="141"/>
      <c r="AL98" s="141"/>
      <c r="AM98" s="319"/>
      <c r="AN98" s="319"/>
    </row>
    <row r="99" spans="1:40">
      <c r="A99" s="751" t="s">
        <v>144</v>
      </c>
      <c r="B99" s="751"/>
      <c r="C99" s="751"/>
      <c r="D99" s="751"/>
      <c r="E99" s="751"/>
      <c r="F99" s="751"/>
      <c r="G99" s="751"/>
      <c r="H99" s="751"/>
      <c r="I99" s="751"/>
      <c r="J99" s="751"/>
      <c r="K99" s="751"/>
      <c r="L99" s="751"/>
      <c r="M99" s="751"/>
      <c r="N99" s="751"/>
      <c r="O99" s="751"/>
      <c r="P99" s="751"/>
      <c r="Q99" s="751"/>
      <c r="R99" s="751"/>
      <c r="S99" s="751"/>
      <c r="T99" s="751"/>
      <c r="U99" s="751"/>
      <c r="V99" s="751"/>
      <c r="W99" s="751"/>
      <c r="X99" s="751"/>
      <c r="Y99" s="751"/>
      <c r="Z99" s="751"/>
      <c r="AA99" s="751"/>
      <c r="AB99" s="751"/>
      <c r="AC99" s="751"/>
      <c r="AD99" s="751"/>
      <c r="AE99" s="751"/>
      <c r="AF99" s="751"/>
      <c r="AG99" s="751"/>
      <c r="AH99" s="751"/>
      <c r="AI99" s="751"/>
      <c r="AJ99" s="321"/>
      <c r="AK99" s="141"/>
      <c r="AL99" s="141"/>
      <c r="AM99" s="319"/>
      <c r="AN99" s="319"/>
    </row>
    <row r="100" spans="1:40">
      <c r="AJ100" s="321" t="s">
        <v>145</v>
      </c>
      <c r="AK100" s="141" t="s">
        <v>146</v>
      </c>
      <c r="AL100" s="141" t="s">
        <v>147</v>
      </c>
      <c r="AM100" s="319"/>
      <c r="AN100" s="319"/>
    </row>
    <row r="101" spans="1:40">
      <c r="A101" s="315" t="s">
        <v>113</v>
      </c>
      <c r="B101" s="758">
        <f>B26</f>
        <v>100</v>
      </c>
      <c r="C101" s="758"/>
      <c r="D101" s="758"/>
      <c r="E101" s="315" t="s">
        <v>1</v>
      </c>
      <c r="F101" s="322" t="s">
        <v>114</v>
      </c>
      <c r="G101" s="758">
        <f>G26</f>
        <v>7</v>
      </c>
      <c r="H101" s="758"/>
      <c r="I101" s="315" t="s">
        <v>1</v>
      </c>
      <c r="J101" s="322" t="s">
        <v>139</v>
      </c>
      <c r="K101" s="68" t="s">
        <v>126</v>
      </c>
      <c r="L101" s="758">
        <f>AJ101*AK101</f>
        <v>0</v>
      </c>
      <c r="M101" s="758"/>
      <c r="N101" s="314" t="s">
        <v>0</v>
      </c>
      <c r="O101" s="314" t="s">
        <v>114</v>
      </c>
      <c r="P101" s="758">
        <f>AL101</f>
        <v>0</v>
      </c>
      <c r="Q101" s="758"/>
      <c r="R101" s="315" t="s">
        <v>128</v>
      </c>
      <c r="AJ101" s="321">
        <v>0</v>
      </c>
      <c r="AK101" s="141">
        <v>0</v>
      </c>
      <c r="AL101" s="141">
        <v>0</v>
      </c>
      <c r="AM101" s="319"/>
      <c r="AN101" s="319"/>
    </row>
    <row r="102" spans="1:40">
      <c r="A102" s="315" t="s">
        <v>113</v>
      </c>
      <c r="B102" s="758">
        <f>(B101*G101)-(L101*P101)</f>
        <v>700</v>
      </c>
      <c r="C102" s="758"/>
      <c r="D102" s="758"/>
      <c r="E102" s="315" t="s">
        <v>0</v>
      </c>
      <c r="AJ102" s="321"/>
      <c r="AK102" s="141"/>
      <c r="AL102" s="141"/>
      <c r="AM102" s="319"/>
      <c r="AN102" s="319"/>
    </row>
    <row r="103" spans="1:40">
      <c r="AJ103" s="321"/>
      <c r="AK103" s="141"/>
      <c r="AL103" s="141"/>
      <c r="AM103" s="319"/>
      <c r="AN103" s="319"/>
    </row>
    <row r="104" spans="1:40" ht="31.5" customHeight="1">
      <c r="A104" s="749" t="s">
        <v>143</v>
      </c>
      <c r="B104" s="749"/>
      <c r="C104" s="749"/>
      <c r="D104" s="749"/>
      <c r="E104" s="749"/>
      <c r="F104" s="749"/>
      <c r="G104" s="749"/>
      <c r="H104" s="749"/>
      <c r="I104" s="749"/>
      <c r="J104" s="749"/>
      <c r="K104" s="749"/>
      <c r="L104" s="749"/>
      <c r="M104" s="749"/>
      <c r="N104" s="749"/>
      <c r="O104" s="749"/>
      <c r="P104" s="749"/>
      <c r="Q104" s="749"/>
      <c r="R104" s="749"/>
      <c r="S104" s="749"/>
      <c r="T104" s="749"/>
      <c r="U104" s="749"/>
      <c r="V104" s="749"/>
      <c r="W104" s="749"/>
      <c r="X104" s="749"/>
      <c r="Y104" s="749"/>
      <c r="Z104" s="749"/>
      <c r="AA104" s="749"/>
      <c r="AB104" s="749"/>
      <c r="AC104" s="749"/>
      <c r="AD104" s="749"/>
      <c r="AE104" s="749"/>
      <c r="AF104" s="749"/>
      <c r="AG104" s="749"/>
      <c r="AH104" s="749"/>
      <c r="AI104" s="749"/>
      <c r="AJ104" s="321"/>
      <c r="AK104" s="141"/>
      <c r="AL104" s="141"/>
      <c r="AM104" s="319"/>
      <c r="AN104" s="319"/>
    </row>
    <row r="105" spans="1:40">
      <c r="AJ105" s="321"/>
      <c r="AK105" s="141"/>
      <c r="AL105" s="141"/>
      <c r="AM105" s="319"/>
      <c r="AN105" s="319"/>
    </row>
    <row r="106" spans="1:40">
      <c r="A106" s="751" t="s">
        <v>144</v>
      </c>
      <c r="B106" s="751"/>
      <c r="C106" s="751"/>
      <c r="D106" s="751"/>
      <c r="E106" s="751"/>
      <c r="F106" s="751"/>
      <c r="G106" s="751"/>
      <c r="H106" s="751"/>
      <c r="I106" s="751"/>
      <c r="J106" s="751"/>
      <c r="K106" s="751"/>
      <c r="L106" s="751"/>
      <c r="M106" s="751"/>
      <c r="N106" s="751"/>
      <c r="O106" s="751"/>
      <c r="P106" s="751"/>
      <c r="Q106" s="751"/>
      <c r="R106" s="751"/>
      <c r="S106" s="751"/>
      <c r="T106" s="751"/>
      <c r="U106" s="751"/>
      <c r="V106" s="751"/>
      <c r="W106" s="751"/>
      <c r="X106" s="751"/>
      <c r="Y106" s="751"/>
      <c r="Z106" s="751"/>
      <c r="AA106" s="751"/>
      <c r="AB106" s="751"/>
      <c r="AC106" s="751"/>
      <c r="AD106" s="751"/>
      <c r="AE106" s="751"/>
      <c r="AF106" s="751"/>
      <c r="AG106" s="751"/>
      <c r="AH106" s="751"/>
      <c r="AI106" s="751"/>
      <c r="AJ106" s="321"/>
      <c r="AK106" s="141"/>
      <c r="AL106" s="141"/>
      <c r="AM106" s="319"/>
      <c r="AN106" s="319"/>
    </row>
    <row r="107" spans="1:40">
      <c r="AJ107" s="321" t="s">
        <v>145</v>
      </c>
      <c r="AK107" s="141" t="s">
        <v>146</v>
      </c>
      <c r="AL107" s="141" t="s">
        <v>147</v>
      </c>
      <c r="AM107" s="319"/>
      <c r="AN107" s="319"/>
    </row>
    <row r="108" spans="1:40">
      <c r="A108" s="315" t="s">
        <v>113</v>
      </c>
      <c r="B108" s="758">
        <f>B26</f>
        <v>100</v>
      </c>
      <c r="C108" s="758"/>
      <c r="D108" s="758"/>
      <c r="E108" s="315" t="s">
        <v>1</v>
      </c>
      <c r="F108" s="322" t="s">
        <v>114</v>
      </c>
      <c r="G108" s="758">
        <f>G26</f>
        <v>7</v>
      </c>
      <c r="H108" s="758"/>
      <c r="I108" s="315" t="s">
        <v>1</v>
      </c>
      <c r="J108" s="322" t="s">
        <v>139</v>
      </c>
      <c r="K108" s="68" t="s">
        <v>126</v>
      </c>
      <c r="L108" s="758">
        <f>AJ108*AK108</f>
        <v>0</v>
      </c>
      <c r="M108" s="758"/>
      <c r="N108" s="314" t="s">
        <v>0</v>
      </c>
      <c r="O108" s="314" t="s">
        <v>114</v>
      </c>
      <c r="P108" s="758">
        <f>AL108</f>
        <v>0</v>
      </c>
      <c r="Q108" s="758"/>
      <c r="R108" s="315" t="s">
        <v>128</v>
      </c>
      <c r="AJ108" s="321">
        <v>0</v>
      </c>
      <c r="AK108" s="141">
        <v>0</v>
      </c>
      <c r="AL108" s="141">
        <v>0</v>
      </c>
      <c r="AM108" s="319"/>
      <c r="AN108" s="319"/>
    </row>
    <row r="109" spans="1:40">
      <c r="A109" s="315" t="s">
        <v>113</v>
      </c>
      <c r="B109" s="758">
        <f>(B108*G108)-(L108*P108)</f>
        <v>700</v>
      </c>
      <c r="C109" s="758"/>
      <c r="D109" s="758"/>
      <c r="E109" s="315" t="s">
        <v>0</v>
      </c>
      <c r="AJ109" s="321"/>
      <c r="AK109" s="141"/>
      <c r="AL109" s="141"/>
      <c r="AM109" s="319"/>
      <c r="AN109" s="319"/>
    </row>
    <row r="110" spans="1:40">
      <c r="AJ110" s="321"/>
      <c r="AK110" s="141"/>
      <c r="AL110" s="141"/>
      <c r="AM110" s="319"/>
      <c r="AN110" s="319"/>
    </row>
    <row r="111" spans="1:40">
      <c r="AJ111" s="321"/>
      <c r="AK111" s="141"/>
      <c r="AL111" s="141"/>
      <c r="AM111" s="319"/>
      <c r="AN111" s="319"/>
    </row>
    <row r="112" spans="1:40">
      <c r="A112" s="749" t="s">
        <v>148</v>
      </c>
      <c r="B112" s="749"/>
      <c r="C112" s="749"/>
      <c r="D112" s="749"/>
      <c r="E112" s="749"/>
      <c r="F112" s="749"/>
      <c r="G112" s="749"/>
      <c r="H112" s="749"/>
      <c r="I112" s="749"/>
      <c r="J112" s="749"/>
      <c r="K112" s="749"/>
      <c r="L112" s="749"/>
      <c r="M112" s="749"/>
      <c r="N112" s="749"/>
      <c r="O112" s="749"/>
      <c r="P112" s="749"/>
      <c r="Q112" s="749"/>
      <c r="R112" s="749"/>
      <c r="S112" s="749"/>
      <c r="T112" s="749"/>
      <c r="U112" s="749"/>
      <c r="V112" s="749"/>
      <c r="W112" s="749"/>
      <c r="X112" s="749"/>
      <c r="Y112" s="749"/>
      <c r="Z112" s="749"/>
      <c r="AA112" s="749"/>
      <c r="AB112" s="749"/>
      <c r="AC112" s="749"/>
      <c r="AD112" s="749"/>
      <c r="AE112" s="749"/>
      <c r="AF112" s="749"/>
      <c r="AG112" s="749"/>
      <c r="AH112" s="749"/>
      <c r="AI112" s="749"/>
      <c r="AJ112" s="321"/>
      <c r="AK112" s="141"/>
      <c r="AL112" s="141"/>
      <c r="AM112" s="319"/>
      <c r="AN112" s="319"/>
    </row>
    <row r="113" spans="1:40">
      <c r="AJ113" s="321"/>
      <c r="AK113" s="141"/>
      <c r="AL113" s="141"/>
      <c r="AM113" s="319"/>
      <c r="AN113" s="319"/>
    </row>
    <row r="114" spans="1:40">
      <c r="A114" s="751" t="s">
        <v>173</v>
      </c>
      <c r="B114" s="751"/>
      <c r="C114" s="751"/>
      <c r="D114" s="751"/>
      <c r="E114" s="751"/>
      <c r="F114" s="751"/>
      <c r="G114" s="751"/>
      <c r="H114" s="751"/>
      <c r="I114" s="751"/>
      <c r="J114" s="751"/>
      <c r="K114" s="751"/>
      <c r="L114" s="751"/>
      <c r="M114" s="751"/>
      <c r="N114" s="751"/>
      <c r="O114" s="751"/>
      <c r="P114" s="751"/>
      <c r="Q114" s="751"/>
      <c r="R114" s="751"/>
      <c r="S114" s="751"/>
      <c r="T114" s="751"/>
      <c r="U114" s="751"/>
      <c r="V114" s="751"/>
      <c r="W114" s="751"/>
      <c r="X114" s="751"/>
      <c r="Y114" s="751"/>
      <c r="Z114" s="751"/>
      <c r="AA114" s="751"/>
      <c r="AB114" s="751"/>
      <c r="AC114" s="751"/>
      <c r="AD114" s="751"/>
      <c r="AE114" s="751"/>
      <c r="AF114" s="751"/>
      <c r="AG114" s="751"/>
      <c r="AH114" s="751"/>
      <c r="AI114" s="751"/>
      <c r="AJ114" s="321"/>
      <c r="AK114" s="141"/>
      <c r="AL114" s="141"/>
      <c r="AM114" s="319"/>
      <c r="AN114" s="319"/>
    </row>
    <row r="115" spans="1:40">
      <c r="A115" s="751" t="s">
        <v>174</v>
      </c>
      <c r="B115" s="751"/>
      <c r="C115" s="751"/>
      <c r="D115" s="751"/>
      <c r="E115" s="751"/>
      <c r="F115" s="751"/>
      <c r="G115" s="751"/>
      <c r="H115" s="751"/>
      <c r="I115" s="751"/>
      <c r="J115" s="751"/>
      <c r="K115" s="751"/>
      <c r="L115" s="751"/>
      <c r="M115" s="751"/>
      <c r="N115" s="751"/>
      <c r="O115" s="751"/>
      <c r="P115" s="751"/>
      <c r="Q115" s="751"/>
      <c r="R115" s="751"/>
      <c r="S115" s="751"/>
      <c r="T115" s="751"/>
      <c r="U115" s="751"/>
      <c r="V115" s="751"/>
      <c r="W115" s="751"/>
      <c r="X115" s="751"/>
      <c r="Y115" s="751"/>
      <c r="Z115" s="751"/>
      <c r="AA115" s="751"/>
      <c r="AB115" s="751"/>
      <c r="AC115" s="751"/>
      <c r="AD115" s="751"/>
      <c r="AE115" s="751"/>
      <c r="AF115" s="751"/>
      <c r="AG115" s="751"/>
      <c r="AH115" s="751"/>
      <c r="AI115" s="751"/>
      <c r="AJ115" s="321"/>
      <c r="AK115" s="141"/>
      <c r="AL115" s="141"/>
      <c r="AM115" s="319"/>
      <c r="AN115" s="319"/>
    </row>
    <row r="116" spans="1:40">
      <c r="AJ116" s="790" t="s">
        <v>149</v>
      </c>
      <c r="AK116" s="790"/>
      <c r="AL116" s="141"/>
      <c r="AM116" s="791" t="s">
        <v>150</v>
      </c>
      <c r="AN116" s="791"/>
    </row>
    <row r="117" spans="1:40">
      <c r="A117" s="315" t="s">
        <v>151</v>
      </c>
      <c r="B117" s="758">
        <f>B26</f>
        <v>100</v>
      </c>
      <c r="C117" s="758"/>
      <c r="D117" s="758"/>
      <c r="E117" s="315" t="s">
        <v>1</v>
      </c>
      <c r="F117" s="322" t="s">
        <v>114</v>
      </c>
      <c r="G117" s="756">
        <v>2</v>
      </c>
      <c r="H117" s="756"/>
      <c r="I117" s="322" t="s">
        <v>139</v>
      </c>
      <c r="J117" s="68" t="s">
        <v>126</v>
      </c>
      <c r="K117" s="758">
        <f>G26</f>
        <v>7</v>
      </c>
      <c r="L117" s="758"/>
      <c r="M117" s="315" t="s">
        <v>1</v>
      </c>
      <c r="N117" s="320" t="s">
        <v>114</v>
      </c>
      <c r="O117" s="758">
        <f>AJ117</f>
        <v>1</v>
      </c>
      <c r="P117" s="758"/>
      <c r="Q117" s="315" t="s">
        <v>128</v>
      </c>
      <c r="R117" s="322" t="s">
        <v>127</v>
      </c>
      <c r="S117" s="758">
        <f>G108*AM117</f>
        <v>21</v>
      </c>
      <c r="T117" s="758"/>
      <c r="AJ117" s="321">
        <v>1</v>
      </c>
      <c r="AK117" s="141"/>
      <c r="AL117" s="141"/>
      <c r="AM117" s="141">
        <v>3</v>
      </c>
      <c r="AN117" s="319"/>
    </row>
    <row r="118" spans="1:40">
      <c r="A118" s="315" t="s">
        <v>151</v>
      </c>
      <c r="B118" s="758">
        <f>(B117*G117)-(K117*O117)+S117</f>
        <v>214</v>
      </c>
      <c r="C118" s="758"/>
      <c r="D118" s="758"/>
      <c r="E118" s="315" t="s">
        <v>1</v>
      </c>
      <c r="AJ118" s="321"/>
      <c r="AK118" s="141"/>
      <c r="AL118" s="141"/>
      <c r="AM118" s="319"/>
      <c r="AN118" s="319"/>
    </row>
    <row r="119" spans="1:40">
      <c r="N119" s="151"/>
      <c r="O119" s="151"/>
      <c r="AJ119" s="321"/>
      <c r="AK119" s="141"/>
      <c r="AL119" s="141"/>
      <c r="AM119" s="319"/>
      <c r="AN119" s="319"/>
    </row>
    <row r="120" spans="1:40">
      <c r="AJ120" s="321"/>
      <c r="AK120" s="141"/>
      <c r="AL120" s="141"/>
      <c r="AM120" s="319"/>
      <c r="AN120" s="319"/>
    </row>
    <row r="121" spans="1:40">
      <c r="A121" s="750" t="s">
        <v>166</v>
      </c>
      <c r="B121" s="750"/>
      <c r="C121" s="750"/>
      <c r="D121" s="750"/>
      <c r="E121" s="750"/>
      <c r="F121" s="750"/>
      <c r="G121" s="750"/>
      <c r="H121" s="750"/>
      <c r="I121" s="750"/>
      <c r="J121" s="750"/>
      <c r="K121" s="750"/>
      <c r="L121" s="750"/>
      <c r="M121" s="750"/>
      <c r="N121" s="750"/>
      <c r="O121" s="750"/>
      <c r="P121" s="750"/>
      <c r="Q121" s="750"/>
      <c r="R121" s="750"/>
      <c r="S121" s="750"/>
      <c r="T121" s="750"/>
      <c r="U121" s="750"/>
      <c r="V121" s="750"/>
      <c r="W121" s="750"/>
      <c r="X121" s="750"/>
      <c r="Y121" s="750"/>
      <c r="Z121" s="750"/>
      <c r="AA121" s="750"/>
      <c r="AB121" s="750"/>
      <c r="AC121" s="750"/>
      <c r="AD121" s="750"/>
      <c r="AE121" s="750"/>
      <c r="AF121" s="750"/>
      <c r="AG121" s="750"/>
      <c r="AH121" s="750"/>
      <c r="AI121" s="750"/>
      <c r="AJ121" s="321"/>
      <c r="AK121" s="141"/>
      <c r="AL121" s="141"/>
      <c r="AM121" s="319"/>
      <c r="AN121" s="319"/>
    </row>
    <row r="122" spans="1:40">
      <c r="AJ122" s="321"/>
      <c r="AK122" s="141"/>
      <c r="AL122" s="141"/>
      <c r="AM122" s="319"/>
      <c r="AN122" s="319"/>
    </row>
    <row r="123" spans="1:40">
      <c r="A123" s="751" t="s">
        <v>289</v>
      </c>
      <c r="B123" s="751"/>
      <c r="C123" s="751"/>
      <c r="D123" s="751"/>
      <c r="E123" s="751"/>
      <c r="F123" s="751"/>
      <c r="G123" s="751"/>
      <c r="H123" s="751"/>
      <c r="I123" s="751"/>
      <c r="J123" s="751"/>
      <c r="K123" s="751"/>
      <c r="L123" s="751"/>
      <c r="M123" s="751"/>
      <c r="N123" s="751"/>
      <c r="O123" s="751"/>
      <c r="P123" s="751"/>
      <c r="Q123" s="751"/>
      <c r="R123" s="751"/>
      <c r="S123" s="751"/>
      <c r="T123" s="751"/>
      <c r="U123" s="751"/>
      <c r="V123" s="751"/>
      <c r="W123" s="751"/>
      <c r="X123" s="751"/>
      <c r="Y123" s="751"/>
      <c r="Z123" s="751"/>
      <c r="AA123" s="751"/>
      <c r="AB123" s="751"/>
      <c r="AC123" s="751"/>
      <c r="AD123" s="751"/>
      <c r="AE123" s="751"/>
      <c r="AF123" s="751"/>
      <c r="AG123" s="751"/>
      <c r="AH123" s="751"/>
      <c r="AI123" s="751"/>
      <c r="AJ123" s="321"/>
      <c r="AK123" s="141"/>
      <c r="AL123" s="141"/>
      <c r="AM123" s="319"/>
      <c r="AN123" s="319"/>
    </row>
    <row r="124" spans="1:40">
      <c r="A124" s="751" t="s">
        <v>290</v>
      </c>
      <c r="B124" s="751"/>
      <c r="C124" s="751"/>
      <c r="D124" s="751"/>
      <c r="E124" s="751"/>
      <c r="F124" s="751"/>
      <c r="G124" s="751"/>
      <c r="H124" s="751"/>
      <c r="I124" s="751"/>
      <c r="J124" s="751"/>
      <c r="K124" s="751"/>
      <c r="L124" s="751"/>
      <c r="M124" s="751"/>
      <c r="N124" s="751"/>
      <c r="O124" s="751"/>
      <c r="P124" s="751"/>
      <c r="Q124" s="751"/>
      <c r="R124" s="751"/>
      <c r="S124" s="751"/>
      <c r="T124" s="751"/>
      <c r="U124" s="751"/>
      <c r="V124" s="751"/>
      <c r="W124" s="751"/>
      <c r="X124" s="751"/>
      <c r="Y124" s="751"/>
      <c r="Z124" s="751"/>
      <c r="AA124" s="751"/>
      <c r="AB124" s="751"/>
      <c r="AC124" s="751"/>
      <c r="AD124" s="751"/>
      <c r="AE124" s="751"/>
      <c r="AF124" s="751"/>
      <c r="AG124" s="751"/>
      <c r="AH124" s="751"/>
      <c r="AI124" s="751"/>
      <c r="AJ124" s="321"/>
      <c r="AK124" s="141"/>
      <c r="AL124" s="141"/>
      <c r="AM124" s="319"/>
      <c r="AN124" s="319"/>
    </row>
    <row r="125" spans="1:40">
      <c r="AJ125" s="321"/>
      <c r="AK125" s="141"/>
      <c r="AL125" s="141"/>
      <c r="AM125" s="319"/>
      <c r="AN125" s="319"/>
    </row>
    <row r="126" spans="1:40">
      <c r="A126" s="315" t="s">
        <v>152</v>
      </c>
      <c r="B126" s="758">
        <f>B117</f>
        <v>100</v>
      </c>
      <c r="C126" s="751"/>
      <c r="D126" s="751"/>
      <c r="E126" s="315" t="s">
        <v>1</v>
      </c>
      <c r="F126" s="322" t="s">
        <v>114</v>
      </c>
      <c r="G126" s="758">
        <f>K26</f>
        <v>1.5</v>
      </c>
      <c r="H126" s="751"/>
      <c r="I126" s="315" t="s">
        <v>1</v>
      </c>
      <c r="J126" s="322" t="s">
        <v>114</v>
      </c>
      <c r="K126" s="758">
        <v>2</v>
      </c>
      <c r="L126" s="758"/>
      <c r="M126" s="322" t="s">
        <v>139</v>
      </c>
      <c r="N126" s="318" t="s">
        <v>126</v>
      </c>
      <c r="O126" s="758">
        <f>G108</f>
        <v>7</v>
      </c>
      <c r="P126" s="758"/>
      <c r="Q126" s="315" t="s">
        <v>1</v>
      </c>
      <c r="R126" s="322" t="s">
        <v>114</v>
      </c>
      <c r="S126" s="758">
        <f>K26</f>
        <v>1.5</v>
      </c>
      <c r="T126" s="758"/>
      <c r="U126" s="315" t="s">
        <v>1</v>
      </c>
      <c r="V126" s="322" t="s">
        <v>114</v>
      </c>
      <c r="W126" s="758">
        <f>AJ117</f>
        <v>1</v>
      </c>
      <c r="X126" s="751"/>
      <c r="Y126" s="315" t="s">
        <v>128</v>
      </c>
      <c r="Z126" s="322" t="s">
        <v>139</v>
      </c>
      <c r="AA126" s="322" t="s">
        <v>126</v>
      </c>
      <c r="AB126" s="183">
        <f>AJ134</f>
        <v>6</v>
      </c>
      <c r="AC126" s="322" t="s">
        <v>114</v>
      </c>
      <c r="AD126" s="757">
        <v>10.65</v>
      </c>
      <c r="AE126" s="757"/>
      <c r="AF126" s="322" t="s">
        <v>128</v>
      </c>
      <c r="AG126" s="322"/>
      <c r="AH126" s="322"/>
      <c r="AI126" s="322"/>
      <c r="AJ126" s="321"/>
      <c r="AK126" s="141"/>
      <c r="AL126" s="141"/>
      <c r="AM126" s="319"/>
      <c r="AN126" s="319"/>
    </row>
    <row r="127" spans="1:40">
      <c r="A127" s="315" t="s">
        <v>113</v>
      </c>
      <c r="B127" s="796">
        <f>(B126*G126*K126)-(O126*S126*W126)-(AB126*AD126)</f>
        <v>225.6</v>
      </c>
      <c r="C127" s="796"/>
      <c r="D127" s="796"/>
      <c r="E127" s="315" t="s">
        <v>0</v>
      </c>
      <c r="AJ127" s="321"/>
      <c r="AK127" s="141"/>
      <c r="AL127" s="141"/>
      <c r="AM127" s="319"/>
      <c r="AN127" s="319"/>
    </row>
    <row r="128" spans="1:40">
      <c r="AJ128" s="321"/>
      <c r="AK128" s="141"/>
      <c r="AL128" s="141"/>
      <c r="AM128" s="319"/>
      <c r="AN128" s="319"/>
    </row>
    <row r="129" spans="1:40">
      <c r="AJ129" s="321"/>
      <c r="AK129" s="141"/>
      <c r="AL129" s="141"/>
      <c r="AM129" s="319"/>
      <c r="AN129" s="319"/>
    </row>
    <row r="130" spans="1:40" ht="31.5" customHeight="1">
      <c r="A130" s="749" t="s">
        <v>153</v>
      </c>
      <c r="B130" s="749"/>
      <c r="C130" s="749"/>
      <c r="D130" s="749"/>
      <c r="E130" s="749"/>
      <c r="F130" s="749"/>
      <c r="G130" s="749"/>
      <c r="H130" s="749"/>
      <c r="I130" s="749"/>
      <c r="J130" s="749"/>
      <c r="K130" s="749"/>
      <c r="L130" s="749"/>
      <c r="M130" s="749"/>
      <c r="N130" s="749"/>
      <c r="O130" s="749"/>
      <c r="P130" s="749"/>
      <c r="Q130" s="749"/>
      <c r="R130" s="749"/>
      <c r="S130" s="749"/>
      <c r="T130" s="749"/>
      <c r="U130" s="749"/>
      <c r="V130" s="749"/>
      <c r="W130" s="749"/>
      <c r="X130" s="749"/>
      <c r="Y130" s="749"/>
      <c r="Z130" s="749"/>
      <c r="AA130" s="749"/>
      <c r="AB130" s="749"/>
      <c r="AC130" s="749"/>
      <c r="AD130" s="749"/>
      <c r="AE130" s="749"/>
      <c r="AF130" s="749"/>
      <c r="AG130" s="749"/>
      <c r="AH130" s="749"/>
      <c r="AI130" s="749"/>
      <c r="AJ130" s="321"/>
      <c r="AK130" s="141"/>
      <c r="AL130" s="141"/>
      <c r="AM130" s="319"/>
      <c r="AN130" s="319"/>
    </row>
    <row r="131" spans="1:40">
      <c r="AJ131" s="321"/>
      <c r="AK131" s="141"/>
      <c r="AL131" s="141"/>
      <c r="AM131" s="319"/>
      <c r="AN131" s="319"/>
    </row>
    <row r="132" spans="1:40">
      <c r="A132" s="751" t="s">
        <v>154</v>
      </c>
      <c r="B132" s="751"/>
      <c r="C132" s="751"/>
      <c r="D132" s="751"/>
      <c r="E132" s="751"/>
      <c r="F132" s="751"/>
      <c r="G132" s="751"/>
      <c r="H132" s="751"/>
      <c r="I132" s="751"/>
      <c r="J132" s="751"/>
      <c r="K132" s="751"/>
      <c r="L132" s="751"/>
      <c r="M132" s="751"/>
      <c r="N132" s="751"/>
      <c r="O132" s="751"/>
      <c r="P132" s="751"/>
      <c r="Q132" s="751"/>
      <c r="R132" s="751"/>
      <c r="S132" s="751"/>
      <c r="T132" s="751"/>
      <c r="U132" s="751"/>
      <c r="V132" s="751"/>
      <c r="W132" s="751"/>
      <c r="X132" s="751"/>
      <c r="Y132" s="751"/>
      <c r="Z132" s="751"/>
      <c r="AA132" s="751"/>
      <c r="AB132" s="751"/>
      <c r="AC132" s="751"/>
      <c r="AD132" s="751"/>
      <c r="AE132" s="751"/>
      <c r="AF132" s="751"/>
      <c r="AG132" s="751"/>
      <c r="AH132" s="751"/>
      <c r="AI132" s="751"/>
      <c r="AJ132" s="321"/>
      <c r="AK132" s="141"/>
      <c r="AL132" s="141"/>
      <c r="AM132" s="319"/>
      <c r="AN132" s="319"/>
    </row>
    <row r="133" spans="1:40">
      <c r="AJ133" s="321" t="s">
        <v>155</v>
      </c>
      <c r="AK133" s="141"/>
      <c r="AL133" s="141"/>
      <c r="AM133" s="319"/>
      <c r="AN133" s="319"/>
    </row>
    <row r="134" spans="1:40">
      <c r="A134" s="315" t="s">
        <v>119</v>
      </c>
      <c r="B134" s="758">
        <f>AJ134</f>
        <v>6</v>
      </c>
      <c r="C134" s="758"/>
      <c r="D134" s="751" t="s">
        <v>2</v>
      </c>
      <c r="E134" s="751"/>
      <c r="AJ134" s="321">
        <v>6</v>
      </c>
      <c r="AK134" s="141"/>
      <c r="AL134" s="141"/>
      <c r="AM134" s="319"/>
      <c r="AN134" s="319"/>
    </row>
    <row r="135" spans="1:40">
      <c r="AJ135" s="321"/>
      <c r="AK135" s="141"/>
      <c r="AL135" s="141"/>
      <c r="AM135" s="319"/>
      <c r="AN135" s="319"/>
    </row>
    <row r="136" spans="1:40">
      <c r="AJ136" s="321"/>
      <c r="AK136" s="141"/>
      <c r="AL136" s="141"/>
      <c r="AM136" s="319"/>
      <c r="AN136" s="319"/>
    </row>
    <row r="137" spans="1:40">
      <c r="A137" s="750" t="s">
        <v>156</v>
      </c>
      <c r="B137" s="750"/>
      <c r="C137" s="750"/>
      <c r="D137" s="750"/>
      <c r="E137" s="750"/>
      <c r="F137" s="750"/>
      <c r="G137" s="750"/>
      <c r="H137" s="750"/>
      <c r="I137" s="750"/>
      <c r="J137" s="750"/>
      <c r="K137" s="750"/>
      <c r="L137" s="750"/>
      <c r="M137" s="750"/>
      <c r="N137" s="750"/>
      <c r="O137" s="750"/>
      <c r="P137" s="750"/>
      <c r="Q137" s="750"/>
      <c r="R137" s="750"/>
      <c r="S137" s="750"/>
      <c r="T137" s="750"/>
      <c r="U137" s="750"/>
      <c r="V137" s="750"/>
      <c r="W137" s="750"/>
      <c r="X137" s="750"/>
      <c r="Y137" s="750"/>
      <c r="Z137" s="750"/>
      <c r="AA137" s="750"/>
      <c r="AB137" s="750"/>
      <c r="AC137" s="750"/>
      <c r="AD137" s="750"/>
      <c r="AE137" s="750"/>
      <c r="AF137" s="750"/>
      <c r="AG137" s="750"/>
      <c r="AH137" s="750"/>
      <c r="AI137" s="750"/>
      <c r="AJ137" s="321"/>
      <c r="AK137" s="141"/>
      <c r="AL137" s="141"/>
      <c r="AM137" s="319"/>
      <c r="AN137" s="319"/>
    </row>
    <row r="138" spans="1:40">
      <c r="AJ138" s="321"/>
      <c r="AK138" s="141"/>
      <c r="AL138" s="141"/>
      <c r="AM138" s="319"/>
      <c r="AN138" s="319"/>
    </row>
    <row r="139" spans="1:40">
      <c r="A139" s="751" t="s">
        <v>291</v>
      </c>
      <c r="B139" s="751"/>
      <c r="C139" s="751"/>
      <c r="D139" s="751"/>
      <c r="E139" s="751"/>
      <c r="F139" s="751"/>
      <c r="G139" s="751"/>
      <c r="H139" s="751"/>
      <c r="I139" s="751"/>
      <c r="J139" s="751"/>
      <c r="K139" s="751"/>
      <c r="L139" s="751"/>
      <c r="M139" s="751"/>
      <c r="N139" s="751"/>
      <c r="O139" s="751"/>
      <c r="P139" s="751"/>
      <c r="Q139" s="751"/>
      <c r="R139" s="751"/>
      <c r="S139" s="751"/>
      <c r="T139" s="751"/>
      <c r="U139" s="751"/>
      <c r="V139" s="751"/>
      <c r="W139" s="751"/>
      <c r="X139" s="751"/>
      <c r="Y139" s="751"/>
      <c r="Z139" s="751"/>
      <c r="AA139" s="751"/>
      <c r="AB139" s="751"/>
      <c r="AC139" s="751"/>
      <c r="AD139" s="751"/>
      <c r="AE139" s="751"/>
      <c r="AF139" s="751"/>
      <c r="AG139" s="751"/>
      <c r="AH139" s="751"/>
      <c r="AI139" s="751"/>
      <c r="AJ139" s="321"/>
      <c r="AK139" s="141"/>
      <c r="AL139" s="141"/>
      <c r="AM139" s="319"/>
      <c r="AN139" s="319"/>
    </row>
    <row r="140" spans="1:40">
      <c r="AJ140" s="321"/>
      <c r="AK140" s="141"/>
      <c r="AL140" s="141"/>
      <c r="AM140" s="319"/>
      <c r="AN140" s="319"/>
    </row>
    <row r="141" spans="1:40">
      <c r="A141" s="315" t="s">
        <v>113</v>
      </c>
      <c r="B141" s="315" t="s">
        <v>126</v>
      </c>
      <c r="C141" s="756">
        <f>B118</f>
        <v>214</v>
      </c>
      <c r="D141" s="756"/>
      <c r="E141" s="322" t="s">
        <v>139</v>
      </c>
      <c r="F141" s="756">
        <f>S117</f>
        <v>21</v>
      </c>
      <c r="G141" s="757"/>
      <c r="H141" s="296" t="s">
        <v>128</v>
      </c>
      <c r="I141" s="320" t="s">
        <v>114</v>
      </c>
      <c r="J141" s="315" t="s">
        <v>126</v>
      </c>
      <c r="K141" s="757">
        <v>0.15</v>
      </c>
      <c r="L141" s="757"/>
      <c r="M141" s="320" t="s">
        <v>127</v>
      </c>
      <c r="N141" s="756">
        <v>0.1</v>
      </c>
      <c r="O141" s="756"/>
      <c r="P141" s="322" t="s">
        <v>128</v>
      </c>
      <c r="Q141" s="758"/>
      <c r="R141" s="758"/>
      <c r="AJ141" s="321"/>
      <c r="AK141" s="141"/>
      <c r="AL141" s="141"/>
      <c r="AM141" s="319"/>
      <c r="AN141" s="319"/>
    </row>
    <row r="142" spans="1:40">
      <c r="A142" s="315" t="s">
        <v>113</v>
      </c>
      <c r="B142" s="758">
        <f>(C141-F141)*(K141+N141)</f>
        <v>48.25</v>
      </c>
      <c r="C142" s="758"/>
      <c r="D142" s="758"/>
      <c r="E142" s="315" t="s">
        <v>0</v>
      </c>
      <c r="AJ142" s="321"/>
      <c r="AK142" s="141"/>
      <c r="AL142" s="141"/>
      <c r="AM142" s="319"/>
      <c r="AN142" s="319"/>
    </row>
    <row r="143" spans="1:40">
      <c r="AJ143" s="321"/>
      <c r="AK143" s="141"/>
      <c r="AL143" s="141"/>
      <c r="AM143" s="319"/>
      <c r="AN143" s="319"/>
    </row>
    <row r="144" spans="1:40">
      <c r="AJ144" s="321"/>
      <c r="AK144" s="141"/>
      <c r="AL144" s="141"/>
      <c r="AM144" s="319"/>
      <c r="AN144" s="319"/>
    </row>
    <row r="145" spans="1:40" s="316" customFormat="1">
      <c r="A145" s="749" t="s">
        <v>157</v>
      </c>
      <c r="B145" s="749"/>
      <c r="C145" s="749"/>
      <c r="D145" s="749"/>
      <c r="E145" s="749"/>
      <c r="F145" s="749"/>
      <c r="G145" s="749"/>
      <c r="H145" s="749"/>
      <c r="I145" s="749"/>
      <c r="J145" s="749"/>
      <c r="K145" s="749"/>
      <c r="L145" s="749"/>
      <c r="M145" s="749"/>
      <c r="N145" s="749"/>
      <c r="O145" s="749"/>
      <c r="P145" s="749"/>
      <c r="Q145" s="749"/>
      <c r="R145" s="749"/>
      <c r="S145" s="749"/>
      <c r="T145" s="749"/>
      <c r="U145" s="749"/>
      <c r="V145" s="749"/>
      <c r="W145" s="749"/>
      <c r="X145" s="749"/>
      <c r="Y145" s="749"/>
      <c r="Z145" s="749"/>
      <c r="AA145" s="749"/>
      <c r="AB145" s="749"/>
      <c r="AC145" s="749"/>
      <c r="AD145" s="749"/>
      <c r="AE145" s="749"/>
      <c r="AF145" s="749"/>
      <c r="AG145" s="749"/>
      <c r="AH145" s="749"/>
      <c r="AI145" s="749"/>
      <c r="AJ145" s="152"/>
      <c r="AK145" s="153"/>
      <c r="AL145" s="153"/>
      <c r="AM145" s="154"/>
      <c r="AN145" s="154"/>
    </row>
    <row r="146" spans="1:40">
      <c r="AM146" s="319"/>
      <c r="AN146" s="319"/>
    </row>
    <row r="147" spans="1:40">
      <c r="A147" s="751" t="s">
        <v>158</v>
      </c>
      <c r="B147" s="751"/>
      <c r="C147" s="751"/>
      <c r="D147" s="751"/>
      <c r="E147" s="751"/>
      <c r="F147" s="751"/>
      <c r="G147" s="751"/>
      <c r="H147" s="751"/>
      <c r="I147" s="751"/>
      <c r="J147" s="751"/>
      <c r="K147" s="751"/>
      <c r="L147" s="751"/>
      <c r="M147" s="751"/>
      <c r="N147" s="751"/>
      <c r="O147" s="751"/>
      <c r="P147" s="751"/>
      <c r="Q147" s="751"/>
      <c r="R147" s="751"/>
      <c r="S147" s="751"/>
      <c r="T147" s="751"/>
      <c r="U147" s="751"/>
      <c r="V147" s="751"/>
      <c r="W147" s="751"/>
      <c r="X147" s="751"/>
      <c r="Y147" s="751"/>
      <c r="Z147" s="751"/>
      <c r="AA147" s="751"/>
      <c r="AB147" s="751"/>
      <c r="AC147" s="751"/>
      <c r="AD147" s="751"/>
      <c r="AE147" s="751"/>
      <c r="AF147" s="751"/>
      <c r="AG147" s="751"/>
      <c r="AH147" s="751"/>
      <c r="AI147" s="751"/>
      <c r="AM147" s="319"/>
      <c r="AN147" s="319"/>
    </row>
    <row r="148" spans="1:40">
      <c r="A148" s="751" t="s">
        <v>159</v>
      </c>
      <c r="B148" s="751"/>
      <c r="C148" s="751"/>
      <c r="D148" s="751"/>
      <c r="E148" s="751"/>
      <c r="F148" s="751"/>
      <c r="G148" s="751"/>
      <c r="H148" s="751"/>
      <c r="I148" s="751"/>
      <c r="J148" s="751"/>
      <c r="K148" s="751"/>
      <c r="L148" s="751"/>
      <c r="M148" s="751"/>
      <c r="N148" s="751"/>
      <c r="O148" s="751"/>
      <c r="P148" s="751"/>
      <c r="Q148" s="751"/>
      <c r="R148" s="751"/>
      <c r="S148" s="751"/>
      <c r="T148" s="751"/>
      <c r="U148" s="751"/>
      <c r="V148" s="751"/>
      <c r="W148" s="751"/>
      <c r="X148" s="751"/>
      <c r="Y148" s="751"/>
      <c r="Z148" s="751"/>
      <c r="AA148" s="751"/>
      <c r="AB148" s="751"/>
      <c r="AC148" s="751"/>
      <c r="AD148" s="751"/>
      <c r="AE148" s="751"/>
      <c r="AF148" s="751"/>
      <c r="AG148" s="751"/>
      <c r="AH148" s="751"/>
      <c r="AI148" s="751"/>
      <c r="AM148" s="319"/>
      <c r="AN148" s="319"/>
    </row>
    <row r="149" spans="1:40">
      <c r="AJ149" s="756" t="s">
        <v>160</v>
      </c>
      <c r="AK149" s="756"/>
      <c r="AL149" s="314" t="s">
        <v>161</v>
      </c>
      <c r="AM149" s="319"/>
      <c r="AN149" s="319"/>
    </row>
    <row r="150" spans="1:40">
      <c r="A150" s="315" t="s">
        <v>113</v>
      </c>
      <c r="B150" s="755">
        <f>AJ151</f>
        <v>6</v>
      </c>
      <c r="C150" s="755"/>
      <c r="D150" s="315" t="s">
        <v>2</v>
      </c>
      <c r="F150" s="315" t="s">
        <v>114</v>
      </c>
      <c r="G150" s="756">
        <f>AL151</f>
        <v>0.2</v>
      </c>
      <c r="H150" s="756"/>
      <c r="I150" s="315" t="s">
        <v>162</v>
      </c>
      <c r="AK150" s="320"/>
      <c r="AM150" s="319"/>
      <c r="AN150" s="319"/>
    </row>
    <row r="151" spans="1:40">
      <c r="A151" s="315" t="s">
        <v>163</v>
      </c>
      <c r="B151" s="758">
        <f>B150*G150</f>
        <v>1.2</v>
      </c>
      <c r="C151" s="758"/>
      <c r="D151" s="751" t="s">
        <v>0</v>
      </c>
      <c r="E151" s="751"/>
      <c r="AJ151" s="320">
        <v>6</v>
      </c>
      <c r="AL151" s="314">
        <f>PI()*0.25^2</f>
        <v>0.2</v>
      </c>
      <c r="AM151" s="319"/>
      <c r="AN151" s="319"/>
    </row>
    <row r="154" spans="1:40">
      <c r="A154" s="750" t="s">
        <v>164</v>
      </c>
      <c r="B154" s="750"/>
      <c r="C154" s="750"/>
      <c r="D154" s="750"/>
      <c r="E154" s="750"/>
      <c r="F154" s="750"/>
      <c r="G154" s="750"/>
      <c r="H154" s="750"/>
      <c r="I154" s="750"/>
      <c r="J154" s="750"/>
      <c r="K154" s="750"/>
      <c r="L154" s="750"/>
      <c r="M154" s="750"/>
      <c r="N154" s="750"/>
      <c r="O154" s="750"/>
      <c r="P154" s="750"/>
      <c r="Q154" s="750"/>
      <c r="R154" s="750"/>
      <c r="S154" s="750"/>
      <c r="T154" s="750"/>
      <c r="U154" s="750"/>
      <c r="V154" s="750"/>
      <c r="W154" s="750"/>
      <c r="X154" s="750"/>
      <c r="Y154" s="750"/>
      <c r="Z154" s="750"/>
      <c r="AA154" s="750"/>
      <c r="AB154" s="750"/>
      <c r="AC154" s="750"/>
      <c r="AD154" s="750"/>
      <c r="AE154" s="750"/>
      <c r="AF154" s="750"/>
      <c r="AG154" s="750"/>
      <c r="AH154" s="750"/>
      <c r="AI154" s="750"/>
    </row>
    <row r="156" spans="1:40">
      <c r="A156" s="751" t="s">
        <v>165</v>
      </c>
      <c r="B156" s="751"/>
      <c r="C156" s="751"/>
      <c r="D156" s="751"/>
      <c r="E156" s="751"/>
      <c r="F156" s="751"/>
      <c r="G156" s="751"/>
      <c r="H156" s="751"/>
      <c r="I156" s="751"/>
      <c r="J156" s="751"/>
      <c r="K156" s="751"/>
      <c r="L156" s="751"/>
      <c r="M156" s="751"/>
      <c r="N156" s="751"/>
      <c r="O156" s="751"/>
      <c r="P156" s="751"/>
      <c r="Q156" s="751"/>
      <c r="R156" s="751"/>
      <c r="S156" s="751"/>
      <c r="T156" s="751"/>
      <c r="U156" s="751"/>
      <c r="V156" s="751"/>
      <c r="W156" s="751"/>
      <c r="X156" s="751"/>
      <c r="Y156" s="751"/>
      <c r="Z156" s="751"/>
      <c r="AA156" s="751"/>
      <c r="AB156" s="751"/>
      <c r="AC156" s="751"/>
      <c r="AD156" s="751"/>
      <c r="AE156" s="751"/>
      <c r="AF156" s="751"/>
      <c r="AG156" s="751"/>
      <c r="AH156" s="751"/>
      <c r="AI156" s="751"/>
    </row>
    <row r="158" spans="1:40">
      <c r="A158" s="315" t="s">
        <v>152</v>
      </c>
      <c r="B158" s="758">
        <f>B27</f>
        <v>1000</v>
      </c>
      <c r="C158" s="751"/>
      <c r="D158" s="751"/>
      <c r="E158" s="315" t="s">
        <v>0</v>
      </c>
    </row>
  </sheetData>
  <mergeCells count="117">
    <mergeCell ref="B151:C151"/>
    <mergeCell ref="D151:E151"/>
    <mergeCell ref="A154:AI154"/>
    <mergeCell ref="A156:AI156"/>
    <mergeCell ref="B158:D158"/>
    <mergeCell ref="B142:D142"/>
    <mergeCell ref="A145:AI145"/>
    <mergeCell ref="A147:AI147"/>
    <mergeCell ref="A148:AI148"/>
    <mergeCell ref="AJ149:AK149"/>
    <mergeCell ref="B150:C150"/>
    <mergeCell ref="G150:H150"/>
    <mergeCell ref="A139:AI139"/>
    <mergeCell ref="C141:D141"/>
    <mergeCell ref="F141:G141"/>
    <mergeCell ref="K141:L141"/>
    <mergeCell ref="N141:O141"/>
    <mergeCell ref="Q141:R141"/>
    <mergeCell ref="B127:D127"/>
    <mergeCell ref="A130:AI130"/>
    <mergeCell ref="A132:AI132"/>
    <mergeCell ref="B134:C134"/>
    <mergeCell ref="D134:E134"/>
    <mergeCell ref="A137:AI137"/>
    <mergeCell ref="A121:AI121"/>
    <mergeCell ref="A123:AI123"/>
    <mergeCell ref="A124:AI124"/>
    <mergeCell ref="B126:D126"/>
    <mergeCell ref="G126:H126"/>
    <mergeCell ref="K126:L126"/>
    <mergeCell ref="O126:P126"/>
    <mergeCell ref="S126:T126"/>
    <mergeCell ref="W126:X126"/>
    <mergeCell ref="AD126:AE126"/>
    <mergeCell ref="B117:D117"/>
    <mergeCell ref="G117:H117"/>
    <mergeCell ref="K117:L117"/>
    <mergeCell ref="O117:P117"/>
    <mergeCell ref="S117:T117"/>
    <mergeCell ref="B118:D118"/>
    <mergeCell ref="B109:D109"/>
    <mergeCell ref="A112:AI112"/>
    <mergeCell ref="A114:AI114"/>
    <mergeCell ref="A115:AI115"/>
    <mergeCell ref="AJ116:AK116"/>
    <mergeCell ref="AM116:AN116"/>
    <mergeCell ref="B102:D102"/>
    <mergeCell ref="A104:AI104"/>
    <mergeCell ref="A106:AI106"/>
    <mergeCell ref="B108:D108"/>
    <mergeCell ref="G108:H108"/>
    <mergeCell ref="L108:M108"/>
    <mergeCell ref="P108:Q108"/>
    <mergeCell ref="B92:C92"/>
    <mergeCell ref="D92:E92"/>
    <mergeCell ref="A95:AI95"/>
    <mergeCell ref="A97:AI97"/>
    <mergeCell ref="A99:AI99"/>
    <mergeCell ref="B101:D101"/>
    <mergeCell ref="G101:H101"/>
    <mergeCell ref="L101:M101"/>
    <mergeCell ref="P101:Q101"/>
    <mergeCell ref="A81:AI81"/>
    <mergeCell ref="A83:AI83"/>
    <mergeCell ref="B85:C85"/>
    <mergeCell ref="D85:E85"/>
    <mergeCell ref="A88:AI88"/>
    <mergeCell ref="A90:AI90"/>
    <mergeCell ref="A69:AI69"/>
    <mergeCell ref="B71:C71"/>
    <mergeCell ref="D71:E71"/>
    <mergeCell ref="A74:AI74"/>
    <mergeCell ref="A76:AI76"/>
    <mergeCell ref="B78:C78"/>
    <mergeCell ref="D78:E78"/>
    <mergeCell ref="B58:D58"/>
    <mergeCell ref="A60:AI60"/>
    <mergeCell ref="A62:AI62"/>
    <mergeCell ref="B64:C64"/>
    <mergeCell ref="D64:E64"/>
    <mergeCell ref="A67:AI67"/>
    <mergeCell ref="B49:D49"/>
    <mergeCell ref="G49:H49"/>
    <mergeCell ref="B50:D50"/>
    <mergeCell ref="A53:AI53"/>
    <mergeCell ref="A55:AI55"/>
    <mergeCell ref="C57:E57"/>
    <mergeCell ref="H57:I57"/>
    <mergeCell ref="M57:N57"/>
    <mergeCell ref="AJ41:AK41"/>
    <mergeCell ref="B42:D42"/>
    <mergeCell ref="A45:AI45"/>
    <mergeCell ref="A47:AI47"/>
    <mergeCell ref="B27:D27"/>
    <mergeCell ref="A29:AI29"/>
    <mergeCell ref="A31:AI31"/>
    <mergeCell ref="A33:AI33"/>
    <mergeCell ref="AJ34:AK34"/>
    <mergeCell ref="B35:D35"/>
    <mergeCell ref="B19:C19"/>
    <mergeCell ref="A22:AI22"/>
    <mergeCell ref="A24:AI24"/>
    <mergeCell ref="B26:C26"/>
    <mergeCell ref="G26:H26"/>
    <mergeCell ref="K26:L26"/>
    <mergeCell ref="O26:P26"/>
    <mergeCell ref="A38:AI38"/>
    <mergeCell ref="A40:AI40"/>
    <mergeCell ref="A2:AI2"/>
    <mergeCell ref="A6:AI6"/>
    <mergeCell ref="A8:AI8"/>
    <mergeCell ref="A10:AI10"/>
    <mergeCell ref="B12:C12"/>
    <mergeCell ref="F12:G12"/>
    <mergeCell ref="J12:K12"/>
    <mergeCell ref="A15:AI15"/>
    <mergeCell ref="A17:AI17"/>
  </mergeCells>
  <pageMargins left="0.511811024" right="0.511811024" top="0.78740157499999996" bottom="0.78740157499999996" header="0.31496062000000002" footer="0.31496062000000002"/>
  <pageSetup paperSize="9" scale="69" orientation="portrait" horizontalDpi="4294967293" verticalDpi="4294967293" r:id="rId1"/>
  <rowBreaks count="1" manualBreakCount="1">
    <brk id="59" max="34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41DF1-876C-4CE5-AE07-BE257B8E4415}">
  <dimension ref="A1:AR114"/>
  <sheetViews>
    <sheetView view="pageBreakPreview" topLeftCell="A71" zoomScale="85" zoomScaleSheetLayoutView="85" workbookViewId="0">
      <selection activeCell="AM84" sqref="AM84"/>
    </sheetView>
  </sheetViews>
  <sheetFormatPr defaultColWidth="9.140625" defaultRowHeight="15"/>
  <cols>
    <col min="1" max="1" width="3.7109375" style="593" customWidth="1"/>
    <col min="2" max="2" width="4.42578125" style="593" customWidth="1"/>
    <col min="3" max="3" width="8.140625" style="593" bestFit="1" customWidth="1"/>
    <col min="4" max="4" width="4.7109375" style="593" bestFit="1" customWidth="1"/>
    <col min="5" max="5" width="4.5703125" style="593" customWidth="1"/>
    <col min="6" max="6" width="4.7109375" style="593" customWidth="1"/>
    <col min="7" max="7" width="5.5703125" style="593" customWidth="1"/>
    <col min="8" max="8" width="5" style="593" customWidth="1"/>
    <col min="9" max="10" width="3.7109375" style="593" customWidth="1"/>
    <col min="11" max="11" width="5" style="593" customWidth="1"/>
    <col min="12" max="13" width="3.7109375" style="593" customWidth="1"/>
    <col min="14" max="14" width="3.7109375" style="594" customWidth="1"/>
    <col min="15" max="15" width="4" style="594" customWidth="1"/>
    <col min="16" max="18" width="3.7109375" style="593" customWidth="1"/>
    <col min="19" max="19" width="4.7109375" style="594" customWidth="1"/>
    <col min="20" max="34" width="3.7109375" style="593" customWidth="1"/>
    <col min="35" max="35" width="6.42578125" style="593" customWidth="1"/>
    <col min="36" max="36" width="12.28515625" style="596" customWidth="1"/>
    <col min="37" max="37" width="9.140625" style="413"/>
    <col min="38" max="38" width="9.140625" style="414"/>
    <col min="39" max="39" width="9.140625" style="415"/>
    <col min="40" max="41" width="9.140625" style="603"/>
    <col min="42" max="16384" width="9.140625" style="593"/>
  </cols>
  <sheetData>
    <row r="1" spans="1:35" ht="24" customHeight="1">
      <c r="A1" s="598"/>
      <c r="B1" s="598"/>
      <c r="C1" s="598"/>
      <c r="D1" s="598"/>
      <c r="E1" s="598"/>
      <c r="F1" s="598"/>
      <c r="G1" s="598"/>
      <c r="H1" s="598"/>
      <c r="I1" s="598"/>
      <c r="J1" s="598"/>
      <c r="K1" s="598"/>
    </row>
    <row r="2" spans="1:35" ht="21.75" customHeight="1">
      <c r="A2" s="598"/>
      <c r="B2" s="598"/>
      <c r="C2" s="598"/>
      <c r="D2" s="598"/>
      <c r="E2" s="598"/>
      <c r="F2" s="598"/>
      <c r="G2" s="598"/>
      <c r="H2" s="598"/>
      <c r="I2" s="598"/>
      <c r="J2" s="598"/>
      <c r="K2" s="598"/>
    </row>
    <row r="3" spans="1:35" ht="29.25" customHeight="1">
      <c r="A3" s="598"/>
      <c r="B3" s="598"/>
      <c r="C3" s="598"/>
      <c r="D3" s="598"/>
      <c r="E3" s="598"/>
      <c r="F3" s="598"/>
      <c r="G3" s="598"/>
      <c r="H3" s="598"/>
      <c r="I3" s="598"/>
      <c r="J3" s="598"/>
      <c r="K3" s="598"/>
    </row>
    <row r="4" spans="1:35" ht="18" customHeight="1">
      <c r="A4" s="641" t="s">
        <v>335</v>
      </c>
      <c r="B4" s="641"/>
      <c r="C4" s="641"/>
      <c r="D4" s="641"/>
      <c r="E4" s="641"/>
      <c r="F4" s="641"/>
      <c r="G4" s="641"/>
      <c r="H4" s="641"/>
      <c r="I4" s="641"/>
      <c r="J4" s="641"/>
      <c r="K4" s="641"/>
      <c r="L4" s="641"/>
      <c r="M4" s="641"/>
      <c r="N4" s="641"/>
      <c r="O4" s="641"/>
      <c r="P4" s="641"/>
      <c r="Q4" s="641"/>
      <c r="R4" s="641"/>
      <c r="S4" s="641"/>
      <c r="T4" s="641"/>
      <c r="U4" s="641"/>
      <c r="V4" s="641"/>
      <c r="W4" s="641"/>
      <c r="X4" s="641"/>
      <c r="Y4" s="641"/>
      <c r="Z4" s="641"/>
      <c r="AA4" s="641"/>
      <c r="AB4" s="641"/>
      <c r="AC4" s="641"/>
      <c r="AD4" s="641"/>
      <c r="AE4" s="641"/>
      <c r="AF4" s="641"/>
      <c r="AG4" s="641"/>
      <c r="AH4" s="641"/>
      <c r="AI4" s="641"/>
    </row>
    <row r="5" spans="1:35" ht="18" customHeight="1">
      <c r="A5" s="98"/>
      <c r="B5" s="640"/>
      <c r="C5" s="640"/>
      <c r="D5" s="640"/>
      <c r="E5" s="640"/>
      <c r="F5" s="640"/>
      <c r="G5" s="640"/>
      <c r="H5" s="640"/>
      <c r="I5" s="640"/>
      <c r="J5" s="640"/>
      <c r="K5" s="640"/>
    </row>
    <row r="6" spans="1:35" ht="18" customHeight="1">
      <c r="A6" s="641" t="s">
        <v>350</v>
      </c>
      <c r="B6" s="641"/>
      <c r="C6" s="641"/>
      <c r="D6" s="641"/>
      <c r="E6" s="641"/>
      <c r="F6" s="641"/>
      <c r="G6" s="641"/>
      <c r="H6" s="641"/>
      <c r="I6" s="641"/>
      <c r="J6" s="641"/>
      <c r="K6" s="641"/>
      <c r="L6" s="641"/>
      <c r="M6" s="641"/>
      <c r="N6" s="641"/>
      <c r="O6" s="641"/>
      <c r="P6" s="641"/>
      <c r="Q6" s="641"/>
      <c r="R6" s="641"/>
      <c r="S6" s="641"/>
      <c r="T6" s="641"/>
      <c r="U6" s="641"/>
      <c r="V6" s="641"/>
      <c r="W6" s="641"/>
      <c r="X6" s="641"/>
      <c r="Y6" s="641"/>
      <c r="Z6" s="641"/>
      <c r="AA6" s="641"/>
      <c r="AB6" s="641"/>
      <c r="AC6" s="641"/>
      <c r="AD6" s="641"/>
      <c r="AE6" s="641"/>
      <c r="AF6" s="641"/>
      <c r="AG6" s="641"/>
      <c r="AH6" s="641"/>
      <c r="AI6" s="641"/>
    </row>
    <row r="7" spans="1:35" ht="18" customHeight="1">
      <c r="A7" s="109"/>
      <c r="B7" s="597"/>
      <c r="C7" s="597"/>
      <c r="D7" s="597"/>
      <c r="E7" s="597"/>
      <c r="F7" s="597"/>
      <c r="G7" s="597"/>
      <c r="H7" s="597"/>
      <c r="I7" s="597"/>
      <c r="J7" s="597"/>
      <c r="K7" s="597"/>
    </row>
    <row r="8" spans="1:35" ht="18" customHeight="1">
      <c r="A8" s="113" t="s">
        <v>511</v>
      </c>
      <c r="B8" s="584"/>
      <c r="C8" s="584"/>
      <c r="D8" s="584"/>
      <c r="E8" s="584"/>
      <c r="F8" s="584"/>
      <c r="G8" s="584"/>
      <c r="H8" s="584"/>
      <c r="I8" s="584"/>
      <c r="J8" s="584"/>
      <c r="K8" s="584"/>
      <c r="L8" s="592"/>
      <c r="M8" s="592"/>
      <c r="N8" s="480"/>
    </row>
    <row r="9" spans="1:35" ht="18" customHeight="1">
      <c r="A9" s="113" t="s">
        <v>512</v>
      </c>
      <c r="B9" s="584"/>
      <c r="C9" s="584"/>
      <c r="D9" s="584"/>
      <c r="E9" s="584"/>
      <c r="F9" s="584"/>
      <c r="G9" s="584"/>
      <c r="H9" s="584"/>
      <c r="I9" s="584"/>
      <c r="J9" s="584"/>
      <c r="K9" s="584"/>
      <c r="L9" s="592"/>
      <c r="M9" s="592"/>
      <c r="N9" s="480"/>
    </row>
    <row r="10" spans="1:35" ht="18" customHeight="1">
      <c r="A10" s="400" t="s">
        <v>513</v>
      </c>
      <c r="B10" s="605"/>
      <c r="C10" s="605"/>
      <c r="D10" s="605"/>
      <c r="E10" s="605"/>
      <c r="F10" s="605"/>
      <c r="G10" s="605"/>
      <c r="H10" s="605"/>
      <c r="I10" s="605"/>
      <c r="J10" s="605"/>
      <c r="K10" s="605"/>
      <c r="L10" s="592"/>
      <c r="M10" s="592"/>
      <c r="N10" s="480"/>
    </row>
    <row r="11" spans="1:35" ht="18" customHeight="1">
      <c r="A11" s="398" t="s">
        <v>514</v>
      </c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592"/>
      <c r="M11" s="592"/>
      <c r="N11" s="480"/>
    </row>
    <row r="12" spans="1:35" ht="18" customHeight="1"/>
    <row r="13" spans="1:35" ht="30" customHeight="1">
      <c r="A13" s="798" t="s">
        <v>439</v>
      </c>
      <c r="B13" s="799"/>
      <c r="C13" s="799"/>
      <c r="D13" s="799"/>
      <c r="E13" s="799"/>
      <c r="F13" s="799"/>
      <c r="G13" s="799"/>
      <c r="H13" s="799"/>
      <c r="I13" s="799"/>
      <c r="J13" s="799"/>
      <c r="K13" s="799"/>
      <c r="L13" s="799"/>
      <c r="M13" s="799"/>
      <c r="N13" s="799"/>
      <c r="O13" s="799"/>
      <c r="P13" s="799"/>
      <c r="Q13" s="799"/>
      <c r="R13" s="799"/>
      <c r="S13" s="799"/>
      <c r="T13" s="799"/>
      <c r="U13" s="799"/>
      <c r="V13" s="799"/>
      <c r="W13" s="799"/>
      <c r="X13" s="799"/>
      <c r="Y13" s="799"/>
      <c r="Z13" s="799"/>
      <c r="AA13" s="799"/>
      <c r="AB13" s="799"/>
      <c r="AC13" s="799"/>
      <c r="AD13" s="799"/>
      <c r="AE13" s="799"/>
      <c r="AF13" s="799"/>
      <c r="AG13" s="799"/>
      <c r="AH13" s="799"/>
      <c r="AI13" s="800"/>
    </row>
    <row r="17" spans="1:41">
      <c r="A17" s="68"/>
      <c r="B17" s="602"/>
      <c r="N17" s="590"/>
      <c r="O17" s="590"/>
    </row>
    <row r="18" spans="1:41">
      <c r="A18" s="752" t="s">
        <v>556</v>
      </c>
      <c r="B18" s="753"/>
      <c r="C18" s="753"/>
      <c r="D18" s="753"/>
      <c r="E18" s="753"/>
      <c r="F18" s="753"/>
      <c r="G18" s="753"/>
      <c r="H18" s="753"/>
      <c r="I18" s="753"/>
      <c r="J18" s="753"/>
      <c r="K18" s="753"/>
      <c r="L18" s="753"/>
      <c r="M18" s="753"/>
      <c r="N18" s="753"/>
      <c r="O18" s="753"/>
      <c r="P18" s="753"/>
      <c r="Q18" s="753"/>
      <c r="R18" s="753"/>
      <c r="S18" s="753"/>
      <c r="T18" s="753"/>
      <c r="U18" s="753"/>
      <c r="V18" s="753"/>
      <c r="W18" s="753"/>
      <c r="X18" s="753"/>
      <c r="Y18" s="753"/>
      <c r="Z18" s="753"/>
      <c r="AA18" s="753"/>
      <c r="AB18" s="753"/>
      <c r="AC18" s="753"/>
      <c r="AD18" s="753"/>
      <c r="AE18" s="753"/>
      <c r="AF18" s="753"/>
      <c r="AG18" s="753"/>
      <c r="AH18" s="753"/>
      <c r="AI18" s="754"/>
    </row>
    <row r="20" spans="1:41">
      <c r="A20" s="750" t="s">
        <v>557</v>
      </c>
      <c r="B20" s="750"/>
      <c r="C20" s="750"/>
      <c r="D20" s="750"/>
      <c r="E20" s="750"/>
      <c r="F20" s="750"/>
      <c r="G20" s="750"/>
      <c r="H20" s="750"/>
      <c r="I20" s="750"/>
      <c r="J20" s="750"/>
      <c r="K20" s="750"/>
      <c r="L20" s="750"/>
      <c r="M20" s="750"/>
      <c r="N20" s="750"/>
      <c r="O20" s="750"/>
      <c r="P20" s="750"/>
      <c r="Q20" s="750"/>
      <c r="R20" s="750"/>
      <c r="S20" s="750"/>
      <c r="T20" s="750"/>
      <c r="U20" s="750"/>
      <c r="V20" s="750"/>
      <c r="W20" s="750"/>
      <c r="X20" s="750"/>
      <c r="Y20" s="750"/>
      <c r="Z20" s="750"/>
      <c r="AA20" s="750"/>
      <c r="AB20" s="750"/>
      <c r="AC20" s="750"/>
      <c r="AD20" s="750"/>
      <c r="AE20" s="750"/>
      <c r="AF20" s="750"/>
      <c r="AG20" s="750"/>
      <c r="AH20" s="750"/>
      <c r="AI20" s="750"/>
    </row>
    <row r="22" spans="1:41">
      <c r="A22" s="751" t="s">
        <v>144</v>
      </c>
      <c r="B22" s="751"/>
      <c r="C22" s="751"/>
      <c r="D22" s="751"/>
      <c r="E22" s="751"/>
      <c r="F22" s="751"/>
      <c r="G22" s="751"/>
      <c r="H22" s="751"/>
      <c r="I22" s="751"/>
      <c r="J22" s="751"/>
      <c r="K22" s="751"/>
      <c r="L22" s="751"/>
      <c r="M22" s="751"/>
      <c r="N22" s="751"/>
      <c r="O22" s="751"/>
      <c r="P22" s="751"/>
      <c r="Q22" s="751"/>
      <c r="R22" s="751"/>
      <c r="S22" s="751"/>
      <c r="T22" s="751"/>
      <c r="U22" s="751"/>
      <c r="V22" s="751"/>
      <c r="W22" s="751"/>
      <c r="X22" s="751"/>
      <c r="Y22" s="751"/>
      <c r="Z22" s="751"/>
      <c r="AA22" s="751"/>
      <c r="AB22" s="751"/>
      <c r="AC22" s="751"/>
      <c r="AD22" s="751"/>
      <c r="AE22" s="751"/>
      <c r="AF22" s="751"/>
      <c r="AG22" s="751"/>
      <c r="AH22" s="751"/>
      <c r="AI22" s="751"/>
    </row>
    <row r="24" spans="1:41">
      <c r="A24" s="593" t="s">
        <v>354</v>
      </c>
      <c r="B24" s="756">
        <v>250</v>
      </c>
      <c r="C24" s="756"/>
      <c r="D24" s="756"/>
      <c r="E24" s="593" t="s">
        <v>114</v>
      </c>
      <c r="F24" s="591"/>
      <c r="G24" s="756">
        <v>5</v>
      </c>
      <c r="H24" s="756"/>
      <c r="J24" s="591" t="s">
        <v>115</v>
      </c>
      <c r="K24" s="756">
        <f>B24*G24</f>
        <v>1250</v>
      </c>
      <c r="L24" s="756"/>
      <c r="M24" s="594" t="s">
        <v>0</v>
      </c>
      <c r="O24" s="593"/>
      <c r="P24" s="594"/>
      <c r="Q24" s="594"/>
      <c r="AM24" s="414"/>
    </row>
    <row r="25" spans="1:41">
      <c r="A25" s="593" t="s">
        <v>338</v>
      </c>
      <c r="B25" s="590"/>
      <c r="C25" s="590" t="s">
        <v>115</v>
      </c>
      <c r="D25" s="756">
        <f>SUM(K24:L24)</f>
        <v>1250</v>
      </c>
      <c r="E25" s="756"/>
      <c r="F25" s="591" t="s">
        <v>0</v>
      </c>
      <c r="G25" s="590"/>
      <c r="H25" s="590"/>
      <c r="J25" s="591"/>
      <c r="K25" s="590"/>
      <c r="L25" s="590"/>
      <c r="M25" s="594"/>
      <c r="O25" s="593"/>
    </row>
    <row r="26" spans="1:41" s="611" customFormat="1">
      <c r="B26" s="612"/>
      <c r="C26" s="612"/>
      <c r="D26" s="612"/>
      <c r="E26" s="612"/>
      <c r="F26" s="613"/>
      <c r="G26" s="612"/>
      <c r="H26" s="612"/>
      <c r="J26" s="613"/>
      <c r="K26" s="612"/>
      <c r="L26" s="612"/>
      <c r="M26" s="614"/>
      <c r="N26" s="614"/>
      <c r="S26" s="614"/>
      <c r="AJ26" s="608"/>
      <c r="AK26" s="413"/>
      <c r="AL26" s="414"/>
      <c r="AM26" s="415"/>
      <c r="AN26" s="616"/>
      <c r="AO26" s="616"/>
    </row>
    <row r="27" spans="1:41" s="611" customFormat="1">
      <c r="A27" s="610" t="s">
        <v>560</v>
      </c>
      <c r="B27" s="612"/>
      <c r="C27" s="612"/>
      <c r="D27" s="612"/>
      <c r="E27" s="612"/>
      <c r="F27" s="613"/>
      <c r="G27" s="612"/>
      <c r="H27" s="612"/>
      <c r="J27" s="613"/>
      <c r="K27" s="612"/>
      <c r="L27" s="612"/>
      <c r="M27" s="614"/>
      <c r="N27" s="614"/>
      <c r="S27" s="614"/>
      <c r="AJ27" s="608"/>
      <c r="AK27" s="413"/>
      <c r="AL27" s="414"/>
      <c r="AM27" s="415"/>
      <c r="AN27" s="616"/>
      <c r="AO27" s="616"/>
    </row>
    <row r="28" spans="1:41" s="611" customFormat="1">
      <c r="B28" s="612"/>
      <c r="C28" s="612"/>
      <c r="D28" s="612"/>
      <c r="E28" s="612"/>
      <c r="F28" s="613"/>
      <c r="G28" s="612"/>
      <c r="H28" s="612"/>
      <c r="J28" s="613"/>
      <c r="K28" s="612"/>
      <c r="L28" s="612"/>
      <c r="M28" s="614"/>
      <c r="N28" s="614"/>
      <c r="S28" s="614"/>
      <c r="AJ28" s="608"/>
      <c r="AK28" s="413"/>
      <c r="AL28" s="414"/>
      <c r="AM28" s="415"/>
      <c r="AN28" s="616"/>
      <c r="AO28" s="616"/>
    </row>
    <row r="29" spans="1:41">
      <c r="AN29" s="415"/>
    </row>
    <row r="30" spans="1:41">
      <c r="A30" s="752" t="s">
        <v>527</v>
      </c>
      <c r="B30" s="753"/>
      <c r="C30" s="753"/>
      <c r="D30" s="753"/>
      <c r="E30" s="753"/>
      <c r="F30" s="753"/>
      <c r="G30" s="753"/>
      <c r="H30" s="753"/>
      <c r="I30" s="753"/>
      <c r="J30" s="753"/>
      <c r="K30" s="753"/>
      <c r="L30" s="753"/>
      <c r="M30" s="753"/>
      <c r="N30" s="753"/>
      <c r="O30" s="753"/>
      <c r="P30" s="753"/>
      <c r="Q30" s="753"/>
      <c r="R30" s="753"/>
      <c r="S30" s="753"/>
      <c r="T30" s="753"/>
      <c r="U30" s="753"/>
      <c r="V30" s="753"/>
      <c r="W30" s="753"/>
      <c r="X30" s="753"/>
      <c r="Y30" s="753"/>
      <c r="Z30" s="753"/>
      <c r="AA30" s="753"/>
      <c r="AB30" s="753"/>
      <c r="AC30" s="753"/>
      <c r="AD30" s="753"/>
      <c r="AE30" s="753"/>
      <c r="AF30" s="753"/>
      <c r="AG30" s="753"/>
      <c r="AH30" s="753"/>
      <c r="AI30" s="754"/>
      <c r="AN30" s="415"/>
    </row>
    <row r="31" spans="1:41">
      <c r="AN31" s="415"/>
    </row>
    <row r="32" spans="1:41">
      <c r="A32" s="749" t="s">
        <v>558</v>
      </c>
      <c r="B32" s="749"/>
      <c r="C32" s="749"/>
      <c r="D32" s="749"/>
      <c r="E32" s="749"/>
      <c r="F32" s="749"/>
      <c r="G32" s="749"/>
      <c r="H32" s="749"/>
      <c r="I32" s="749"/>
      <c r="J32" s="749"/>
      <c r="K32" s="749"/>
      <c r="L32" s="749"/>
      <c r="M32" s="749"/>
      <c r="N32" s="749"/>
      <c r="O32" s="749"/>
      <c r="P32" s="749"/>
      <c r="Q32" s="749"/>
      <c r="R32" s="749"/>
      <c r="S32" s="749"/>
      <c r="T32" s="749"/>
      <c r="U32" s="749"/>
      <c r="V32" s="749"/>
      <c r="W32" s="749"/>
      <c r="X32" s="749"/>
      <c r="Y32" s="749"/>
      <c r="Z32" s="749"/>
      <c r="AA32" s="749"/>
      <c r="AB32" s="749"/>
      <c r="AC32" s="749"/>
      <c r="AD32" s="749"/>
      <c r="AE32" s="749"/>
      <c r="AF32" s="749"/>
      <c r="AG32" s="749"/>
      <c r="AH32" s="749"/>
      <c r="AI32" s="749"/>
    </row>
    <row r="34" spans="1:41">
      <c r="B34" s="593" t="s">
        <v>327</v>
      </c>
      <c r="AJ34" s="744"/>
      <c r="AK34" s="744"/>
      <c r="AM34" s="801"/>
      <c r="AN34" s="801"/>
    </row>
    <row r="35" spans="1:41">
      <c r="A35" s="593" t="s">
        <v>356</v>
      </c>
      <c r="B35" s="756">
        <v>250</v>
      </c>
      <c r="C35" s="756"/>
      <c r="D35" s="756"/>
      <c r="E35" s="593" t="s">
        <v>1</v>
      </c>
      <c r="F35" s="591" t="s">
        <v>77</v>
      </c>
      <c r="G35" s="756">
        <f>B35+B36</f>
        <v>485</v>
      </c>
      <c r="H35" s="756"/>
      <c r="I35" s="590" t="s">
        <v>1</v>
      </c>
      <c r="J35" s="756" t="s">
        <v>358</v>
      </c>
      <c r="K35" s="756"/>
      <c r="L35" s="756"/>
      <c r="M35" s="756"/>
      <c r="N35" s="591"/>
      <c r="O35" s="591"/>
      <c r="P35" s="594"/>
      <c r="Q35" s="756"/>
      <c r="R35" s="756"/>
      <c r="S35" s="593"/>
      <c r="AG35" s="590"/>
      <c r="AH35" s="594"/>
      <c r="AI35" s="594"/>
      <c r="AJ35" s="423"/>
      <c r="AK35" s="424"/>
      <c r="AL35" s="415"/>
    </row>
    <row r="36" spans="1:41">
      <c r="A36" s="593" t="s">
        <v>357</v>
      </c>
      <c r="B36" s="756">
        <v>235</v>
      </c>
      <c r="C36" s="756"/>
      <c r="D36" s="756"/>
      <c r="E36" s="593" t="s">
        <v>1</v>
      </c>
      <c r="AN36" s="478"/>
    </row>
    <row r="37" spans="1:41">
      <c r="AJ37" s="596">
        <f>B36</f>
        <v>235</v>
      </c>
    </row>
    <row r="38" spans="1:41">
      <c r="A38" s="750" t="s">
        <v>561</v>
      </c>
      <c r="B38" s="750"/>
      <c r="C38" s="750"/>
      <c r="D38" s="750"/>
      <c r="E38" s="750"/>
      <c r="F38" s="750"/>
      <c r="G38" s="750"/>
      <c r="H38" s="750"/>
      <c r="I38" s="750"/>
      <c r="J38" s="750"/>
      <c r="K38" s="750"/>
      <c r="L38" s="750"/>
      <c r="M38" s="750"/>
      <c r="N38" s="750"/>
      <c r="O38" s="750"/>
      <c r="P38" s="750"/>
      <c r="Q38" s="750"/>
      <c r="R38" s="750"/>
      <c r="S38" s="750"/>
      <c r="T38" s="750"/>
      <c r="U38" s="750"/>
      <c r="V38" s="750"/>
      <c r="W38" s="750"/>
      <c r="X38" s="750"/>
      <c r="Y38" s="750"/>
      <c r="Z38" s="750"/>
      <c r="AA38" s="750"/>
      <c r="AB38" s="750"/>
      <c r="AC38" s="750"/>
      <c r="AD38" s="750"/>
      <c r="AE38" s="750"/>
      <c r="AF38" s="750"/>
      <c r="AG38" s="750"/>
      <c r="AH38" s="750"/>
      <c r="AI38" s="750"/>
    </row>
    <row r="40" spans="1:41">
      <c r="A40" s="751" t="s">
        <v>144</v>
      </c>
      <c r="B40" s="751"/>
      <c r="C40" s="751"/>
      <c r="D40" s="751"/>
      <c r="E40" s="751"/>
      <c r="F40" s="751"/>
      <c r="G40" s="751"/>
      <c r="H40" s="751"/>
      <c r="I40" s="751"/>
      <c r="J40" s="751"/>
      <c r="K40" s="751"/>
      <c r="L40" s="751"/>
      <c r="M40" s="751"/>
      <c r="N40" s="751"/>
      <c r="O40" s="751"/>
      <c r="P40" s="751"/>
      <c r="Q40" s="751"/>
      <c r="R40" s="751"/>
      <c r="S40" s="751"/>
      <c r="T40" s="751"/>
      <c r="U40" s="751"/>
      <c r="V40" s="751"/>
      <c r="W40" s="751"/>
      <c r="X40" s="751"/>
      <c r="Y40" s="751"/>
      <c r="Z40" s="751"/>
      <c r="AA40" s="751"/>
      <c r="AB40" s="751"/>
      <c r="AC40" s="751"/>
      <c r="AD40" s="751"/>
      <c r="AE40" s="751"/>
      <c r="AF40" s="751"/>
      <c r="AG40" s="751"/>
      <c r="AH40" s="751"/>
      <c r="AI40" s="751"/>
    </row>
    <row r="42" spans="1:41">
      <c r="A42" s="593" t="s">
        <v>113</v>
      </c>
      <c r="B42" s="756">
        <v>202</v>
      </c>
      <c r="C42" s="756"/>
      <c r="D42" s="756"/>
      <c r="F42" s="591" t="s">
        <v>114</v>
      </c>
      <c r="G42" s="756">
        <v>5</v>
      </c>
      <c r="H42" s="756"/>
      <c r="J42" s="591" t="s">
        <v>115</v>
      </c>
      <c r="K42" s="756">
        <f>B42*G42</f>
        <v>1010</v>
      </c>
      <c r="L42" s="756"/>
      <c r="M42" s="594" t="s">
        <v>0</v>
      </c>
      <c r="O42" s="593"/>
      <c r="P42" s="594"/>
      <c r="Q42" s="594"/>
    </row>
    <row r="43" spans="1:41">
      <c r="A43" s="593" t="s">
        <v>338</v>
      </c>
      <c r="B43" s="590"/>
      <c r="C43" s="590" t="s">
        <v>115</v>
      </c>
      <c r="D43" s="756">
        <f>SUM(K42:L42)</f>
        <v>1010</v>
      </c>
      <c r="E43" s="756"/>
      <c r="F43" s="591" t="s">
        <v>0</v>
      </c>
      <c r="G43" s="590"/>
      <c r="H43" s="590"/>
      <c r="J43" s="591"/>
      <c r="K43" s="590"/>
      <c r="L43" s="590"/>
      <c r="M43" s="594"/>
      <c r="O43" s="593"/>
    </row>
    <row r="44" spans="1:41" s="611" customFormat="1">
      <c r="B44" s="612"/>
      <c r="C44" s="612"/>
      <c r="D44" s="612"/>
      <c r="E44" s="612"/>
      <c r="F44" s="613"/>
      <c r="G44" s="612"/>
      <c r="H44" s="612"/>
      <c r="J44" s="613"/>
      <c r="K44" s="612"/>
      <c r="L44" s="612"/>
      <c r="M44" s="614"/>
      <c r="N44" s="614"/>
      <c r="S44" s="614"/>
      <c r="AJ44" s="608"/>
      <c r="AK44" s="413"/>
      <c r="AL44" s="414"/>
      <c r="AM44" s="415"/>
      <c r="AN44" s="616"/>
      <c r="AO44" s="616"/>
    </row>
    <row r="45" spans="1:41" s="611" customFormat="1">
      <c r="A45" s="749" t="s">
        <v>562</v>
      </c>
      <c r="B45" s="749"/>
      <c r="C45" s="749"/>
      <c r="D45" s="749"/>
      <c r="E45" s="749"/>
      <c r="F45" s="749"/>
      <c r="G45" s="749"/>
      <c r="H45" s="749"/>
      <c r="I45" s="749"/>
      <c r="J45" s="749"/>
      <c r="K45" s="749"/>
      <c r="L45" s="749"/>
      <c r="M45" s="749"/>
      <c r="N45" s="749"/>
      <c r="O45" s="749"/>
      <c r="P45" s="749"/>
      <c r="Q45" s="749"/>
      <c r="R45" s="749"/>
      <c r="S45" s="749"/>
      <c r="T45" s="749"/>
      <c r="U45" s="749"/>
      <c r="V45" s="749"/>
      <c r="W45" s="749"/>
      <c r="X45" s="749"/>
      <c r="Y45" s="749"/>
      <c r="Z45" s="749"/>
      <c r="AA45" s="749"/>
      <c r="AB45" s="749"/>
      <c r="AC45" s="749"/>
      <c r="AD45" s="749"/>
      <c r="AE45" s="749"/>
      <c r="AF45" s="749"/>
      <c r="AG45" s="749"/>
      <c r="AH45" s="749"/>
      <c r="AI45" s="749"/>
      <c r="AJ45" s="608"/>
      <c r="AK45" s="413"/>
      <c r="AL45" s="414"/>
      <c r="AM45" s="415"/>
      <c r="AN45" s="616"/>
      <c r="AO45" s="616"/>
    </row>
    <row r="46" spans="1:41" s="611" customFormat="1">
      <c r="B46" s="611" t="s">
        <v>327</v>
      </c>
      <c r="N46" s="614"/>
      <c r="S46" s="614"/>
      <c r="AJ46" s="608"/>
      <c r="AK46" s="413"/>
      <c r="AL46" s="414"/>
      <c r="AM46" s="415"/>
      <c r="AN46" s="616"/>
      <c r="AO46" s="616"/>
    </row>
    <row r="47" spans="1:41" s="611" customFormat="1">
      <c r="A47" s="611" t="s">
        <v>356</v>
      </c>
      <c r="B47" s="756">
        <v>250</v>
      </c>
      <c r="C47" s="756"/>
      <c r="D47" s="756"/>
      <c r="E47" s="611" t="s">
        <v>1</v>
      </c>
      <c r="F47" s="613" t="s">
        <v>77</v>
      </c>
      <c r="G47" s="756">
        <f>B47+B48</f>
        <v>485</v>
      </c>
      <c r="H47" s="756"/>
      <c r="I47" s="612" t="s">
        <v>1</v>
      </c>
      <c r="J47" s="756" t="s">
        <v>358</v>
      </c>
      <c r="K47" s="756"/>
      <c r="L47" s="756"/>
      <c r="M47" s="756"/>
      <c r="N47" s="614"/>
      <c r="S47" s="614"/>
      <c r="AJ47" s="608"/>
      <c r="AK47" s="413"/>
      <c r="AL47" s="414"/>
      <c r="AM47" s="415"/>
      <c r="AN47" s="616"/>
      <c r="AO47" s="616"/>
    </row>
    <row r="48" spans="1:41" s="611" customFormat="1">
      <c r="A48" s="611" t="s">
        <v>357</v>
      </c>
      <c r="B48" s="756">
        <v>235</v>
      </c>
      <c r="C48" s="756"/>
      <c r="D48" s="756"/>
      <c r="E48" s="611" t="s">
        <v>1</v>
      </c>
      <c r="N48" s="614"/>
      <c r="S48" s="614"/>
      <c r="AJ48" s="608"/>
      <c r="AK48" s="413"/>
      <c r="AL48" s="414"/>
      <c r="AM48" s="415"/>
      <c r="AN48" s="616"/>
      <c r="AO48" s="616"/>
    </row>
    <row r="49" spans="1:40">
      <c r="B49" s="758"/>
      <c r="C49" s="758"/>
      <c r="D49" s="758"/>
      <c r="AM49" s="414"/>
    </row>
    <row r="50" spans="1:40">
      <c r="A50" s="752" t="s">
        <v>559</v>
      </c>
      <c r="B50" s="753"/>
      <c r="C50" s="753"/>
      <c r="D50" s="753"/>
      <c r="E50" s="753"/>
      <c r="F50" s="753"/>
      <c r="G50" s="753"/>
      <c r="H50" s="753"/>
      <c r="I50" s="753"/>
      <c r="J50" s="753"/>
      <c r="K50" s="753"/>
      <c r="L50" s="753"/>
      <c r="M50" s="753"/>
      <c r="N50" s="753"/>
      <c r="O50" s="753"/>
      <c r="P50" s="753"/>
      <c r="Q50" s="753"/>
      <c r="R50" s="753"/>
      <c r="S50" s="753"/>
      <c r="T50" s="753"/>
      <c r="U50" s="753"/>
      <c r="V50" s="753"/>
      <c r="W50" s="753"/>
      <c r="X50" s="753"/>
      <c r="Y50" s="753"/>
      <c r="Z50" s="753"/>
      <c r="AA50" s="753"/>
      <c r="AB50" s="753"/>
      <c r="AC50" s="753"/>
      <c r="AD50" s="753"/>
      <c r="AE50" s="753"/>
      <c r="AF50" s="753"/>
      <c r="AG50" s="753"/>
      <c r="AH50" s="753"/>
      <c r="AI50" s="754"/>
      <c r="AN50" s="415"/>
    </row>
    <row r="51" spans="1:40">
      <c r="AN51" s="415"/>
    </row>
    <row r="52" spans="1:40">
      <c r="A52" s="750" t="s">
        <v>563</v>
      </c>
      <c r="B52" s="750"/>
      <c r="C52" s="750"/>
      <c r="D52" s="750"/>
      <c r="E52" s="750"/>
      <c r="F52" s="750"/>
      <c r="G52" s="750"/>
      <c r="H52" s="750"/>
      <c r="I52" s="750"/>
      <c r="J52" s="750"/>
      <c r="K52" s="750"/>
      <c r="L52" s="750"/>
      <c r="M52" s="750"/>
      <c r="N52" s="750"/>
      <c r="O52" s="750"/>
      <c r="P52" s="750"/>
      <c r="Q52" s="750"/>
      <c r="R52" s="750"/>
      <c r="S52" s="750"/>
      <c r="T52" s="750"/>
      <c r="U52" s="750"/>
      <c r="V52" s="750"/>
      <c r="W52" s="750"/>
      <c r="X52" s="750"/>
      <c r="Y52" s="750"/>
      <c r="Z52" s="750"/>
      <c r="AA52" s="750"/>
      <c r="AB52" s="750"/>
      <c r="AC52" s="750"/>
      <c r="AD52" s="750"/>
      <c r="AE52" s="750"/>
      <c r="AF52" s="750"/>
      <c r="AG52" s="750"/>
      <c r="AH52" s="750"/>
      <c r="AI52" s="750"/>
    </row>
    <row r="53" spans="1:40">
      <c r="AJ53" s="596">
        <f>E58</f>
        <v>127</v>
      </c>
    </row>
    <row r="54" spans="1:40">
      <c r="B54" s="757" t="s">
        <v>566</v>
      </c>
      <c r="C54" s="757"/>
      <c r="D54" s="757"/>
      <c r="E54" s="757"/>
      <c r="F54" s="757"/>
      <c r="G54" s="591" t="s">
        <v>115</v>
      </c>
      <c r="H54" s="755">
        <v>40</v>
      </c>
      <c r="I54" s="755"/>
      <c r="J54" s="593" t="s">
        <v>1</v>
      </c>
      <c r="N54" s="593"/>
      <c r="O54" s="593"/>
      <c r="S54" s="593"/>
    </row>
    <row r="55" spans="1:40">
      <c r="B55" s="757" t="s">
        <v>359</v>
      </c>
      <c r="C55" s="757"/>
      <c r="D55" s="757"/>
      <c r="E55" s="757"/>
      <c r="F55" s="757"/>
      <c r="G55" s="591" t="s">
        <v>115</v>
      </c>
      <c r="H55" s="755">
        <v>87</v>
      </c>
      <c r="I55" s="755"/>
      <c r="J55" s="593" t="s">
        <v>1</v>
      </c>
      <c r="N55" s="593"/>
      <c r="O55" s="593"/>
      <c r="S55" s="593"/>
    </row>
    <row r="56" spans="1:40">
      <c r="B56" s="593" t="s">
        <v>332</v>
      </c>
      <c r="F56" s="595"/>
      <c r="G56" s="595"/>
      <c r="J56" s="591" t="s">
        <v>115</v>
      </c>
      <c r="K56" s="755">
        <f>SUM(H54:I55)</f>
        <v>127</v>
      </c>
      <c r="L56" s="755"/>
      <c r="M56" s="593" t="s">
        <v>1</v>
      </c>
      <c r="N56" s="593"/>
      <c r="O56" s="593"/>
      <c r="S56" s="593"/>
    </row>
    <row r="57" spans="1:40">
      <c r="F57" s="595"/>
      <c r="G57" s="595"/>
      <c r="N57" s="593"/>
      <c r="O57" s="593"/>
      <c r="S57" s="593"/>
    </row>
    <row r="58" spans="1:40">
      <c r="B58" s="593" t="s">
        <v>77</v>
      </c>
      <c r="D58" s="593" t="s">
        <v>115</v>
      </c>
      <c r="E58" s="755">
        <f>K56</f>
        <v>127</v>
      </c>
      <c r="F58" s="757"/>
      <c r="G58" s="595" t="s">
        <v>1</v>
      </c>
      <c r="N58" s="593"/>
      <c r="O58" s="593"/>
      <c r="S58" s="593"/>
    </row>
    <row r="59" spans="1:40">
      <c r="A59" s="592" t="s">
        <v>568</v>
      </c>
      <c r="B59" s="599"/>
      <c r="C59" s="599"/>
      <c r="D59" s="595"/>
      <c r="E59" s="595"/>
      <c r="F59" s="599"/>
      <c r="G59" s="599"/>
      <c r="L59" s="599"/>
      <c r="M59" s="599"/>
      <c r="N59" s="599"/>
      <c r="R59" s="599"/>
      <c r="S59" s="599"/>
      <c r="T59" s="599"/>
      <c r="W59" s="599"/>
      <c r="X59" s="599"/>
      <c r="Y59" s="599"/>
    </row>
    <row r="60" spans="1:40">
      <c r="B60" s="593" t="s">
        <v>133</v>
      </c>
      <c r="C60" s="594">
        <v>457.2</v>
      </c>
      <c r="D60" s="593" t="s">
        <v>444</v>
      </c>
      <c r="E60" s="595"/>
      <c r="F60" s="591"/>
      <c r="G60" s="595"/>
      <c r="J60" s="593" t="s">
        <v>567</v>
      </c>
      <c r="N60" s="593"/>
      <c r="O60" s="593"/>
      <c r="S60" s="593"/>
    </row>
    <row r="61" spans="1:40">
      <c r="AJ61" s="596" t="s">
        <v>432</v>
      </c>
    </row>
    <row r="62" spans="1:40">
      <c r="A62" s="750" t="s">
        <v>569</v>
      </c>
      <c r="B62" s="750"/>
      <c r="C62" s="750"/>
      <c r="D62" s="750"/>
      <c r="E62" s="750"/>
      <c r="F62" s="750"/>
      <c r="G62" s="750"/>
      <c r="H62" s="750"/>
      <c r="I62" s="750"/>
      <c r="J62" s="750"/>
      <c r="K62" s="750"/>
      <c r="L62" s="750"/>
      <c r="M62" s="750"/>
      <c r="N62" s="750"/>
      <c r="O62" s="750"/>
      <c r="P62" s="750"/>
      <c r="Q62" s="750"/>
      <c r="R62" s="750"/>
      <c r="S62" s="750"/>
      <c r="T62" s="750"/>
      <c r="U62" s="750"/>
      <c r="V62" s="750"/>
      <c r="W62" s="750"/>
      <c r="X62" s="750"/>
      <c r="Y62" s="750"/>
      <c r="Z62" s="750"/>
      <c r="AA62" s="750"/>
      <c r="AB62" s="750"/>
      <c r="AC62" s="750"/>
      <c r="AD62" s="750"/>
      <c r="AE62" s="750"/>
      <c r="AF62" s="750"/>
      <c r="AG62" s="750"/>
      <c r="AH62" s="750"/>
      <c r="AI62" s="750"/>
    </row>
    <row r="63" spans="1:40">
      <c r="B63" s="599" t="s">
        <v>323</v>
      </c>
      <c r="C63" s="599"/>
      <c r="D63" s="599"/>
      <c r="G63" s="593" t="s">
        <v>115</v>
      </c>
      <c r="H63" s="757">
        <v>8</v>
      </c>
      <c r="I63" s="757"/>
      <c r="J63" s="593" t="s">
        <v>321</v>
      </c>
      <c r="N63" s="593"/>
      <c r="S63" s="593"/>
      <c r="AF63" s="590"/>
      <c r="AG63" s="594"/>
      <c r="AH63" s="594"/>
      <c r="AJ63" s="424">
        <f>H63</f>
        <v>8</v>
      </c>
      <c r="AK63" s="424"/>
      <c r="AL63" s="415"/>
    </row>
    <row r="64" spans="1:40">
      <c r="B64" s="594"/>
      <c r="C64" s="594"/>
      <c r="D64" s="594"/>
      <c r="K64" s="594"/>
      <c r="L64" s="594"/>
      <c r="N64" s="593"/>
      <c r="O64" s="593"/>
      <c r="P64" s="594"/>
      <c r="S64" s="593"/>
      <c r="AG64" s="600"/>
      <c r="AH64" s="141"/>
      <c r="AI64" s="141"/>
      <c r="AJ64" s="424"/>
      <c r="AK64" s="424"/>
      <c r="AL64" s="415"/>
    </row>
    <row r="65" spans="1:44" s="415" customFormat="1">
      <c r="A65" s="750" t="s">
        <v>570</v>
      </c>
      <c r="B65" s="750"/>
      <c r="C65" s="750"/>
      <c r="D65" s="750"/>
      <c r="E65" s="750"/>
      <c r="F65" s="750"/>
      <c r="G65" s="750"/>
      <c r="H65" s="750"/>
      <c r="I65" s="750"/>
      <c r="J65" s="750"/>
      <c r="K65" s="750"/>
      <c r="L65" s="750"/>
      <c r="M65" s="750"/>
      <c r="N65" s="750"/>
      <c r="O65" s="750"/>
      <c r="P65" s="750"/>
      <c r="Q65" s="750"/>
      <c r="R65" s="750"/>
      <c r="S65" s="750"/>
      <c r="T65" s="750"/>
      <c r="U65" s="750"/>
      <c r="V65" s="750"/>
      <c r="W65" s="750"/>
      <c r="X65" s="750"/>
      <c r="Y65" s="750"/>
      <c r="Z65" s="750"/>
      <c r="AA65" s="750"/>
      <c r="AB65" s="750"/>
      <c r="AC65" s="750"/>
      <c r="AD65" s="750"/>
      <c r="AE65" s="750"/>
      <c r="AF65" s="750"/>
      <c r="AG65" s="750"/>
      <c r="AH65" s="750"/>
      <c r="AI65" s="750"/>
      <c r="AJ65" s="596"/>
      <c r="AK65" s="413"/>
      <c r="AL65" s="414"/>
      <c r="AN65" s="603"/>
      <c r="AO65" s="603"/>
      <c r="AP65" s="593"/>
      <c r="AQ65" s="593"/>
      <c r="AR65" s="593"/>
    </row>
    <row r="66" spans="1:44" s="415" customFormat="1">
      <c r="A66" s="593"/>
      <c r="B66" s="594"/>
      <c r="C66" s="594"/>
      <c r="D66" s="594"/>
      <c r="E66" s="593"/>
      <c r="F66" s="593"/>
      <c r="G66" s="593"/>
      <c r="H66" s="593"/>
      <c r="I66" s="593"/>
      <c r="J66" s="593"/>
      <c r="K66" s="593"/>
      <c r="L66" s="593"/>
      <c r="M66" s="593"/>
      <c r="N66" s="594"/>
      <c r="O66" s="594"/>
      <c r="P66" s="593"/>
      <c r="Q66" s="593"/>
      <c r="R66" s="593"/>
      <c r="S66" s="594"/>
      <c r="T66" s="593"/>
      <c r="U66" s="593"/>
      <c r="V66" s="593"/>
      <c r="W66" s="593"/>
      <c r="X66" s="593"/>
      <c r="Y66" s="593"/>
      <c r="Z66" s="593"/>
      <c r="AA66" s="593"/>
      <c r="AB66" s="593"/>
      <c r="AC66" s="593"/>
      <c r="AD66" s="593"/>
      <c r="AE66" s="593"/>
      <c r="AF66" s="593"/>
      <c r="AG66" s="593"/>
      <c r="AH66" s="593"/>
      <c r="AI66" s="593"/>
      <c r="AJ66" s="596"/>
      <c r="AK66" s="413"/>
      <c r="AL66" s="414"/>
      <c r="AN66" s="603"/>
      <c r="AO66" s="603"/>
      <c r="AP66" s="593"/>
      <c r="AQ66" s="593"/>
      <c r="AR66" s="593"/>
    </row>
    <row r="67" spans="1:44" s="415" customFormat="1">
      <c r="A67" s="593"/>
      <c r="B67" s="594" t="s">
        <v>325</v>
      </c>
      <c r="C67" s="594"/>
      <c r="D67" s="594"/>
      <c r="E67" s="593"/>
      <c r="F67" s="593"/>
      <c r="G67" s="593" t="s">
        <v>115</v>
      </c>
      <c r="H67" s="755">
        <v>87</v>
      </c>
      <c r="I67" s="757"/>
      <c r="J67" s="593" t="s">
        <v>1</v>
      </c>
      <c r="K67" s="593"/>
      <c r="L67" s="593"/>
      <c r="M67" s="594"/>
      <c r="N67" s="593"/>
      <c r="O67" s="593"/>
      <c r="P67" s="593"/>
      <c r="Q67" s="593"/>
      <c r="R67" s="593"/>
      <c r="S67" s="593"/>
      <c r="T67" s="593"/>
      <c r="U67" s="593"/>
      <c r="V67" s="593"/>
      <c r="W67" s="593"/>
      <c r="X67" s="593"/>
      <c r="Y67" s="593"/>
      <c r="Z67" s="593"/>
      <c r="AA67" s="593"/>
      <c r="AB67" s="593"/>
      <c r="AC67" s="593"/>
      <c r="AD67" s="590"/>
      <c r="AE67" s="594"/>
      <c r="AF67" s="594"/>
      <c r="AG67" s="593"/>
      <c r="AH67" s="593"/>
      <c r="AI67" s="593"/>
      <c r="AJ67" s="425">
        <f>H67</f>
        <v>87</v>
      </c>
      <c r="AK67" s="424"/>
      <c r="AN67" s="603"/>
      <c r="AO67" s="603"/>
      <c r="AP67" s="593"/>
      <c r="AQ67" s="593"/>
      <c r="AR67" s="593"/>
    </row>
    <row r="68" spans="1:44" s="415" customFormat="1">
      <c r="A68" s="593"/>
      <c r="B68" s="599"/>
      <c r="C68" s="599"/>
      <c r="D68" s="599"/>
      <c r="E68" s="593"/>
      <c r="F68" s="593"/>
      <c r="G68" s="593"/>
      <c r="H68" s="599"/>
      <c r="I68" s="599"/>
      <c r="J68" s="593"/>
      <c r="K68" s="593"/>
      <c r="L68" s="593"/>
      <c r="M68" s="756"/>
      <c r="N68" s="756"/>
      <c r="O68" s="593"/>
      <c r="P68" s="593"/>
      <c r="Q68" s="593"/>
      <c r="R68" s="593"/>
      <c r="S68" s="593"/>
      <c r="T68" s="593"/>
      <c r="U68" s="593"/>
      <c r="V68" s="593"/>
      <c r="W68" s="593"/>
      <c r="X68" s="593"/>
      <c r="Y68" s="593"/>
      <c r="Z68" s="590"/>
      <c r="AA68" s="594"/>
      <c r="AB68" s="594"/>
      <c r="AC68" s="593"/>
      <c r="AD68" s="593"/>
      <c r="AE68" s="593"/>
      <c r="AF68" s="593"/>
      <c r="AG68" s="593"/>
      <c r="AH68" s="593"/>
      <c r="AI68" s="593"/>
      <c r="AJ68" s="424"/>
      <c r="AK68" s="424"/>
      <c r="AN68" s="603"/>
      <c r="AO68" s="603"/>
      <c r="AP68" s="593"/>
      <c r="AQ68" s="593"/>
      <c r="AR68" s="593"/>
    </row>
    <row r="69" spans="1:44" s="415" customFormat="1">
      <c r="A69" s="750" t="s">
        <v>571</v>
      </c>
      <c r="B69" s="750"/>
      <c r="C69" s="750"/>
      <c r="D69" s="750"/>
      <c r="E69" s="750"/>
      <c r="F69" s="750"/>
      <c r="G69" s="750"/>
      <c r="H69" s="750"/>
      <c r="I69" s="750"/>
      <c r="J69" s="750"/>
      <c r="K69" s="750"/>
      <c r="L69" s="750"/>
      <c r="M69" s="750"/>
      <c r="N69" s="750"/>
      <c r="O69" s="750"/>
      <c r="P69" s="750"/>
      <c r="Q69" s="750"/>
      <c r="R69" s="750"/>
      <c r="S69" s="750"/>
      <c r="T69" s="750"/>
      <c r="U69" s="750"/>
      <c r="V69" s="750"/>
      <c r="W69" s="750"/>
      <c r="X69" s="750"/>
      <c r="Y69" s="750"/>
      <c r="Z69" s="750"/>
      <c r="AA69" s="750"/>
      <c r="AB69" s="750"/>
      <c r="AC69" s="750"/>
      <c r="AD69" s="750"/>
      <c r="AE69" s="750"/>
      <c r="AF69" s="750"/>
      <c r="AG69" s="750"/>
      <c r="AH69" s="750"/>
      <c r="AI69" s="750"/>
      <c r="AJ69" s="424"/>
      <c r="AK69" s="424"/>
      <c r="AN69" s="603"/>
      <c r="AO69" s="603"/>
      <c r="AP69" s="593"/>
      <c r="AQ69" s="593"/>
      <c r="AR69" s="593"/>
    </row>
    <row r="70" spans="1:44" s="415" customFormat="1">
      <c r="A70" s="593"/>
      <c r="B70" s="594"/>
      <c r="C70" s="594"/>
      <c r="D70" s="594"/>
      <c r="E70" s="593"/>
      <c r="F70" s="593"/>
      <c r="G70" s="593"/>
      <c r="H70" s="593"/>
      <c r="I70" s="593"/>
      <c r="J70" s="593"/>
      <c r="K70" s="593"/>
      <c r="L70" s="593"/>
      <c r="M70" s="593"/>
      <c r="N70" s="594"/>
      <c r="O70" s="594"/>
      <c r="P70" s="593"/>
      <c r="Q70" s="593"/>
      <c r="R70" s="593"/>
      <c r="S70" s="594"/>
      <c r="T70" s="593"/>
      <c r="U70" s="593"/>
      <c r="V70" s="593"/>
      <c r="W70" s="593"/>
      <c r="X70" s="593"/>
      <c r="Y70" s="593"/>
      <c r="Z70" s="593"/>
      <c r="AA70" s="593"/>
      <c r="AB70" s="593"/>
      <c r="AC70" s="593"/>
      <c r="AD70" s="593"/>
      <c r="AE70" s="593"/>
      <c r="AF70" s="593"/>
      <c r="AG70" s="593"/>
      <c r="AH70" s="593"/>
      <c r="AI70" s="593"/>
      <c r="AJ70" s="425">
        <f>H71</f>
        <v>40</v>
      </c>
      <c r="AK70" s="424"/>
      <c r="AN70" s="603"/>
      <c r="AO70" s="603"/>
      <c r="AP70" s="593"/>
      <c r="AQ70" s="593"/>
      <c r="AR70" s="593"/>
    </row>
    <row r="71" spans="1:44" s="415" customFormat="1">
      <c r="A71" s="593"/>
      <c r="B71" s="594" t="s">
        <v>325</v>
      </c>
      <c r="C71" s="594"/>
      <c r="D71" s="594"/>
      <c r="E71" s="593"/>
      <c r="F71" s="593"/>
      <c r="G71" s="593" t="s">
        <v>115</v>
      </c>
      <c r="H71" s="755">
        <v>40</v>
      </c>
      <c r="I71" s="757"/>
      <c r="J71" s="593" t="s">
        <v>1</v>
      </c>
      <c r="K71" s="593"/>
      <c r="L71" s="593"/>
      <c r="M71" s="594"/>
      <c r="N71" s="593"/>
      <c r="O71" s="593"/>
      <c r="P71" s="593"/>
      <c r="Q71" s="593"/>
      <c r="R71" s="593"/>
      <c r="S71" s="593"/>
      <c r="T71" s="593"/>
      <c r="U71" s="593"/>
      <c r="V71" s="593"/>
      <c r="W71" s="593"/>
      <c r="X71" s="593"/>
      <c r="Y71" s="593"/>
      <c r="Z71" s="593"/>
      <c r="AA71" s="593"/>
      <c r="AB71" s="593"/>
      <c r="AC71" s="593"/>
      <c r="AD71" s="590"/>
      <c r="AE71" s="594"/>
      <c r="AF71" s="594"/>
      <c r="AG71" s="593"/>
      <c r="AH71" s="593"/>
      <c r="AI71" s="593"/>
      <c r="AJ71" s="424"/>
      <c r="AK71" s="424"/>
      <c r="AN71" s="603"/>
      <c r="AO71" s="603"/>
      <c r="AP71" s="593"/>
      <c r="AQ71" s="593"/>
      <c r="AR71" s="593"/>
    </row>
    <row r="72" spans="1:44" s="415" customFormat="1">
      <c r="A72" s="593"/>
      <c r="B72" s="594"/>
      <c r="C72" s="594"/>
      <c r="D72" s="594"/>
      <c r="E72" s="593"/>
      <c r="F72" s="593"/>
      <c r="G72" s="593"/>
      <c r="H72" s="593"/>
      <c r="I72" s="593"/>
      <c r="J72" s="593"/>
      <c r="K72" s="593"/>
      <c r="L72" s="593"/>
      <c r="M72" s="593"/>
      <c r="N72" s="594"/>
      <c r="O72" s="594"/>
      <c r="P72" s="593"/>
      <c r="Q72" s="593"/>
      <c r="R72" s="593"/>
      <c r="S72" s="594"/>
      <c r="T72" s="593"/>
      <c r="U72" s="593"/>
      <c r="V72" s="593"/>
      <c r="W72" s="593"/>
      <c r="X72" s="593"/>
      <c r="Y72" s="593"/>
      <c r="Z72" s="593"/>
      <c r="AA72" s="593"/>
      <c r="AB72" s="593"/>
      <c r="AC72" s="593"/>
      <c r="AD72" s="593"/>
      <c r="AE72" s="593"/>
      <c r="AF72" s="593"/>
      <c r="AG72" s="593"/>
      <c r="AH72" s="593"/>
      <c r="AI72" s="593"/>
      <c r="AJ72" s="596"/>
      <c r="AK72" s="413"/>
      <c r="AL72" s="414"/>
      <c r="AN72" s="603"/>
      <c r="AO72" s="603"/>
      <c r="AP72" s="593"/>
      <c r="AQ72" s="593"/>
      <c r="AR72" s="593"/>
    </row>
    <row r="73" spans="1:44" s="415" customFormat="1">
      <c r="A73" s="750" t="s">
        <v>572</v>
      </c>
      <c r="B73" s="750"/>
      <c r="C73" s="750"/>
      <c r="D73" s="750"/>
      <c r="E73" s="750"/>
      <c r="F73" s="750"/>
      <c r="G73" s="750"/>
      <c r="H73" s="750"/>
      <c r="I73" s="750"/>
      <c r="J73" s="750"/>
      <c r="K73" s="750"/>
      <c r="L73" s="750"/>
      <c r="M73" s="750"/>
      <c r="N73" s="750"/>
      <c r="O73" s="750"/>
      <c r="P73" s="750"/>
      <c r="Q73" s="750"/>
      <c r="R73" s="750"/>
      <c r="S73" s="750"/>
      <c r="T73" s="750"/>
      <c r="U73" s="750"/>
      <c r="V73" s="750"/>
      <c r="W73" s="750"/>
      <c r="X73" s="750"/>
      <c r="Y73" s="750"/>
      <c r="Z73" s="750"/>
      <c r="AA73" s="750"/>
      <c r="AB73" s="750"/>
      <c r="AC73" s="750"/>
      <c r="AD73" s="750"/>
      <c r="AE73" s="750"/>
      <c r="AF73" s="750"/>
      <c r="AG73" s="750"/>
      <c r="AH73" s="750"/>
      <c r="AI73" s="750"/>
      <c r="AJ73" s="596"/>
      <c r="AK73" s="413"/>
      <c r="AL73" s="414"/>
      <c r="AN73" s="603"/>
      <c r="AO73" s="603"/>
      <c r="AP73" s="593"/>
      <c r="AQ73" s="593"/>
      <c r="AR73" s="593"/>
    </row>
    <row r="74" spans="1:44" s="415" customFormat="1">
      <c r="A74" s="593"/>
      <c r="B74" s="594"/>
      <c r="C74" s="594"/>
      <c r="D74" s="594"/>
      <c r="E74" s="593"/>
      <c r="F74" s="593"/>
      <c r="G74" s="593"/>
      <c r="H74" s="593"/>
      <c r="I74" s="593"/>
      <c r="J74" s="593"/>
      <c r="K74" s="593"/>
      <c r="L74" s="593"/>
      <c r="M74" s="593"/>
      <c r="N74" s="594"/>
      <c r="O74" s="594"/>
      <c r="P74" s="593"/>
      <c r="Q74" s="593"/>
      <c r="R74" s="593"/>
      <c r="S74" s="594"/>
      <c r="T74" s="593"/>
      <c r="U74" s="593"/>
      <c r="V74" s="593"/>
      <c r="W74" s="593"/>
      <c r="X74" s="593"/>
      <c r="Y74" s="593"/>
      <c r="Z74" s="593"/>
      <c r="AA74" s="593"/>
      <c r="AB74" s="593"/>
      <c r="AC74" s="593"/>
      <c r="AD74" s="593"/>
      <c r="AE74" s="593"/>
      <c r="AF74" s="593"/>
      <c r="AG74" s="593"/>
      <c r="AH74" s="593"/>
      <c r="AI74" s="593"/>
      <c r="AJ74" s="596"/>
      <c r="AK74" s="413"/>
      <c r="AL74" s="414"/>
      <c r="AN74" s="603"/>
      <c r="AO74" s="603"/>
      <c r="AP74" s="593"/>
      <c r="AQ74" s="593"/>
      <c r="AR74" s="593"/>
    </row>
    <row r="75" spans="1:44" s="415" customFormat="1">
      <c r="A75" s="593"/>
      <c r="B75" s="594" t="s">
        <v>325</v>
      </c>
      <c r="C75" s="594"/>
      <c r="D75" s="594"/>
      <c r="E75" s="593"/>
      <c r="F75" s="593"/>
      <c r="G75" s="593"/>
      <c r="H75" s="599" t="s">
        <v>334</v>
      </c>
      <c r="I75" s="593"/>
      <c r="J75" s="593"/>
      <c r="K75" s="593"/>
      <c r="L75" s="593" t="s">
        <v>322</v>
      </c>
      <c r="M75" s="594"/>
      <c r="N75" s="593"/>
      <c r="O75" s="593"/>
      <c r="P75" s="593"/>
      <c r="Q75" s="593"/>
      <c r="R75" s="593"/>
      <c r="S75" s="593"/>
      <c r="T75" s="593"/>
      <c r="U75" s="593"/>
      <c r="V75" s="593"/>
      <c r="W75" s="593"/>
      <c r="X75" s="593"/>
      <c r="Y75" s="593"/>
      <c r="Z75" s="593"/>
      <c r="AA75" s="593"/>
      <c r="AB75" s="593"/>
      <c r="AC75" s="593"/>
      <c r="AD75" s="590"/>
      <c r="AE75" s="594"/>
      <c r="AF75" s="594"/>
      <c r="AG75" s="593"/>
      <c r="AH75" s="593"/>
      <c r="AI75" s="593"/>
      <c r="AJ75" s="424"/>
      <c r="AK75" s="424"/>
      <c r="AN75" s="603"/>
      <c r="AO75" s="603"/>
      <c r="AP75" s="593"/>
      <c r="AQ75" s="593"/>
      <c r="AR75" s="593"/>
    </row>
    <row r="76" spans="1:44" s="415" customFormat="1">
      <c r="A76" s="593"/>
      <c r="B76" s="594"/>
      <c r="C76" s="756">
        <f>H67+H71</f>
        <v>127</v>
      </c>
      <c r="D76" s="756"/>
      <c r="E76" s="593"/>
      <c r="F76" s="593"/>
      <c r="G76" s="593" t="s">
        <v>114</v>
      </c>
      <c r="H76" s="755">
        <v>2</v>
      </c>
      <c r="I76" s="755"/>
      <c r="J76" s="593"/>
      <c r="K76" s="593" t="s">
        <v>114</v>
      </c>
      <c r="L76" s="757">
        <v>2</v>
      </c>
      <c r="M76" s="757"/>
      <c r="N76" s="594"/>
      <c r="O76" s="594"/>
      <c r="P76" s="593" t="s">
        <v>115</v>
      </c>
      <c r="Q76" s="593"/>
      <c r="R76" s="756">
        <f>C76*H76*L76</f>
        <v>508</v>
      </c>
      <c r="S76" s="756"/>
      <c r="T76" s="593" t="s">
        <v>0</v>
      </c>
      <c r="U76" s="593"/>
      <c r="V76" s="593"/>
      <c r="W76" s="593"/>
      <c r="X76" s="593"/>
      <c r="Y76" s="593"/>
      <c r="Z76" s="593"/>
      <c r="AA76" s="593"/>
      <c r="AB76" s="593"/>
      <c r="AC76" s="593"/>
      <c r="AD76" s="593"/>
      <c r="AE76" s="593"/>
      <c r="AF76" s="593"/>
      <c r="AG76" s="593"/>
      <c r="AH76" s="593"/>
      <c r="AI76" s="593"/>
      <c r="AJ76" s="596">
        <f>R76</f>
        <v>508</v>
      </c>
      <c r="AK76" s="413"/>
      <c r="AL76" s="414"/>
      <c r="AN76" s="603"/>
      <c r="AO76" s="603"/>
      <c r="AP76" s="593"/>
      <c r="AQ76" s="593"/>
      <c r="AR76" s="593"/>
    </row>
    <row r="77" spans="1:44" s="415" customFormat="1">
      <c r="A77" s="593"/>
      <c r="B77" s="594"/>
      <c r="C77" s="590"/>
      <c r="D77" s="590"/>
      <c r="E77" s="593"/>
      <c r="F77" s="593"/>
      <c r="G77" s="593"/>
      <c r="H77" s="595"/>
      <c r="I77" s="595"/>
      <c r="J77" s="593"/>
      <c r="K77" s="593"/>
      <c r="L77" s="591"/>
      <c r="M77" s="591"/>
      <c r="N77" s="594"/>
      <c r="O77" s="594"/>
      <c r="P77" s="593"/>
      <c r="Q77" s="593"/>
      <c r="R77" s="595"/>
      <c r="S77" s="595"/>
      <c r="T77" s="593"/>
      <c r="U77" s="593"/>
      <c r="V77" s="593"/>
      <c r="W77" s="593"/>
      <c r="X77" s="593"/>
      <c r="Y77" s="593"/>
      <c r="Z77" s="593"/>
      <c r="AA77" s="593"/>
      <c r="AB77" s="593"/>
      <c r="AC77" s="593"/>
      <c r="AD77" s="593"/>
      <c r="AE77" s="593"/>
      <c r="AF77" s="593"/>
      <c r="AG77" s="593"/>
      <c r="AH77" s="593"/>
      <c r="AI77" s="593"/>
      <c r="AJ77" s="596"/>
      <c r="AK77" s="413"/>
      <c r="AL77" s="414"/>
      <c r="AN77" s="603"/>
      <c r="AO77" s="603"/>
      <c r="AP77" s="593"/>
      <c r="AQ77" s="593"/>
      <c r="AR77" s="593"/>
    </row>
    <row r="78" spans="1:44" s="415" customFormat="1">
      <c r="A78" s="750" t="s">
        <v>573</v>
      </c>
      <c r="B78" s="750"/>
      <c r="C78" s="750"/>
      <c r="D78" s="750"/>
      <c r="E78" s="750"/>
      <c r="F78" s="750"/>
      <c r="G78" s="750"/>
      <c r="H78" s="750"/>
      <c r="I78" s="750"/>
      <c r="J78" s="750"/>
      <c r="K78" s="750"/>
      <c r="L78" s="750"/>
      <c r="M78" s="750"/>
      <c r="N78" s="750"/>
      <c r="O78" s="750"/>
      <c r="P78" s="750"/>
      <c r="Q78" s="750"/>
      <c r="R78" s="750"/>
      <c r="S78" s="750"/>
      <c r="T78" s="750"/>
      <c r="U78" s="750"/>
      <c r="V78" s="750"/>
      <c r="W78" s="750"/>
      <c r="X78" s="750"/>
      <c r="Y78" s="750"/>
      <c r="Z78" s="750"/>
      <c r="AA78" s="750"/>
      <c r="AB78" s="750"/>
      <c r="AC78" s="750"/>
      <c r="AD78" s="750"/>
      <c r="AE78" s="750"/>
      <c r="AF78" s="750"/>
      <c r="AG78" s="750"/>
      <c r="AH78" s="750"/>
      <c r="AI78" s="750"/>
      <c r="AJ78" s="596"/>
      <c r="AK78" s="413"/>
      <c r="AL78" s="414"/>
      <c r="AN78" s="603"/>
      <c r="AO78" s="603"/>
      <c r="AP78" s="593"/>
      <c r="AQ78" s="593"/>
      <c r="AR78" s="593"/>
    </row>
    <row r="79" spans="1:44" s="415" customFormat="1">
      <c r="A79" s="593"/>
      <c r="B79" s="594"/>
      <c r="C79" s="594"/>
      <c r="D79" s="594"/>
      <c r="E79" s="593"/>
      <c r="F79" s="593"/>
      <c r="G79" s="593"/>
      <c r="H79" s="593"/>
      <c r="I79" s="593"/>
      <c r="J79" s="593"/>
      <c r="K79" s="593"/>
      <c r="L79" s="593"/>
      <c r="M79" s="593"/>
      <c r="N79" s="594"/>
      <c r="O79" s="594"/>
      <c r="P79" s="593"/>
      <c r="Q79" s="593"/>
      <c r="R79" s="593"/>
      <c r="S79" s="594"/>
      <c r="T79" s="593"/>
      <c r="U79" s="593"/>
      <c r="V79" s="593"/>
      <c r="W79" s="593"/>
      <c r="X79" s="593"/>
      <c r="Y79" s="593"/>
      <c r="Z79" s="593"/>
      <c r="AA79" s="593"/>
      <c r="AB79" s="593"/>
      <c r="AC79" s="593"/>
      <c r="AD79" s="593"/>
      <c r="AE79" s="593"/>
      <c r="AF79" s="593"/>
      <c r="AG79" s="593"/>
      <c r="AH79" s="593"/>
      <c r="AI79" s="593"/>
      <c r="AJ79" s="596"/>
      <c r="AK79" s="413"/>
      <c r="AL79" s="414"/>
      <c r="AN79" s="603"/>
      <c r="AO79" s="603"/>
      <c r="AP79" s="593"/>
      <c r="AQ79" s="593"/>
      <c r="AR79" s="593"/>
    </row>
    <row r="80" spans="1:44" s="415" customFormat="1">
      <c r="A80" s="593"/>
      <c r="B80" s="614" t="s">
        <v>326</v>
      </c>
      <c r="C80" s="614"/>
      <c r="D80" s="611"/>
      <c r="E80" s="611"/>
      <c r="F80" s="611"/>
      <c r="G80" s="615" t="s">
        <v>334</v>
      </c>
      <c r="H80" s="611"/>
      <c r="I80" s="611"/>
      <c r="J80" s="611"/>
      <c r="K80" s="611"/>
      <c r="L80" s="614"/>
      <c r="M80" s="611"/>
      <c r="N80" s="611"/>
      <c r="O80" s="611"/>
      <c r="P80" s="611"/>
      <c r="Q80" s="611"/>
      <c r="R80" s="611"/>
      <c r="S80" s="611"/>
      <c r="T80" s="593"/>
      <c r="U80" s="593"/>
      <c r="V80" s="593"/>
      <c r="W80" s="593"/>
      <c r="X80" s="593"/>
      <c r="Y80" s="593"/>
      <c r="Z80" s="593"/>
      <c r="AA80" s="593"/>
      <c r="AB80" s="593"/>
      <c r="AC80" s="590"/>
      <c r="AD80" s="594"/>
      <c r="AE80" s="594"/>
      <c r="AF80" s="593"/>
      <c r="AG80" s="593"/>
      <c r="AH80" s="593"/>
      <c r="AI80" s="593"/>
      <c r="AJ80" s="596"/>
      <c r="AK80" s="413"/>
      <c r="AL80" s="414"/>
      <c r="AN80" s="603"/>
      <c r="AO80" s="603"/>
      <c r="AP80" s="593"/>
      <c r="AQ80" s="593"/>
      <c r="AR80" s="593"/>
    </row>
    <row r="81" spans="1:44" s="415" customFormat="1">
      <c r="A81" s="593"/>
      <c r="B81" s="756">
        <v>127</v>
      </c>
      <c r="C81" s="756"/>
      <c r="D81" s="611"/>
      <c r="E81" s="611"/>
      <c r="F81" s="611" t="s">
        <v>114</v>
      </c>
      <c r="G81" s="755">
        <v>1</v>
      </c>
      <c r="H81" s="755"/>
      <c r="I81" s="611"/>
      <c r="J81" s="611"/>
      <c r="K81" s="757"/>
      <c r="L81" s="757"/>
      <c r="M81" s="614"/>
      <c r="N81" s="614"/>
      <c r="O81" s="611" t="s">
        <v>115</v>
      </c>
      <c r="P81" s="611"/>
      <c r="Q81" s="756">
        <f>B81*G81</f>
        <v>127</v>
      </c>
      <c r="R81" s="756"/>
      <c r="S81" s="611" t="s">
        <v>0</v>
      </c>
      <c r="T81" s="593"/>
      <c r="U81" s="593"/>
      <c r="V81" s="593"/>
      <c r="W81" s="593"/>
      <c r="X81" s="593"/>
      <c r="Y81" s="593"/>
      <c r="Z81" s="593"/>
      <c r="AA81" s="593"/>
      <c r="AB81" s="593"/>
      <c r="AC81" s="593"/>
      <c r="AD81" s="593"/>
      <c r="AE81" s="593"/>
      <c r="AF81" s="593"/>
      <c r="AG81" s="593"/>
      <c r="AH81" s="593"/>
      <c r="AI81" s="590"/>
      <c r="AJ81" s="596">
        <f>D81</f>
        <v>0</v>
      </c>
      <c r="AK81" s="413"/>
      <c r="AL81" s="414"/>
      <c r="AN81" s="603"/>
      <c r="AO81" s="603"/>
      <c r="AP81" s="593"/>
      <c r="AQ81" s="593"/>
      <c r="AR81" s="593"/>
    </row>
    <row r="82" spans="1:44" s="415" customFormat="1">
      <c r="A82" s="593"/>
      <c r="B82" s="599"/>
      <c r="C82" s="599"/>
      <c r="D82" s="595"/>
      <c r="E82" s="595"/>
      <c r="F82" s="599"/>
      <c r="G82" s="599"/>
      <c r="H82" s="593"/>
      <c r="I82" s="593"/>
      <c r="J82" s="593"/>
      <c r="K82" s="595"/>
      <c r="L82" s="591"/>
      <c r="M82" s="594"/>
      <c r="N82" s="594"/>
      <c r="O82" s="591"/>
      <c r="P82" s="591"/>
      <c r="Q82" s="599"/>
      <c r="R82" s="599"/>
      <c r="S82" s="593"/>
      <c r="T82" s="593"/>
      <c r="U82" s="593"/>
      <c r="V82" s="593"/>
      <c r="W82" s="593"/>
      <c r="X82" s="593"/>
      <c r="Y82" s="593"/>
      <c r="Z82" s="593"/>
      <c r="AA82" s="593"/>
      <c r="AB82" s="593"/>
      <c r="AC82" s="593"/>
      <c r="AD82" s="593"/>
      <c r="AE82" s="593"/>
      <c r="AF82" s="593"/>
      <c r="AG82" s="593"/>
      <c r="AH82" s="593"/>
      <c r="AI82" s="590"/>
      <c r="AJ82" s="596"/>
      <c r="AK82" s="413"/>
      <c r="AL82" s="414"/>
      <c r="AN82" s="603"/>
      <c r="AO82" s="603"/>
      <c r="AP82" s="593"/>
      <c r="AQ82" s="593"/>
      <c r="AR82" s="593"/>
    </row>
    <row r="83" spans="1:44">
      <c r="B83" s="594"/>
      <c r="C83" s="481"/>
      <c r="D83" s="590"/>
      <c r="F83" s="591"/>
      <c r="G83" s="591"/>
      <c r="H83" s="368"/>
      <c r="I83" s="368"/>
      <c r="K83" s="595"/>
      <c r="L83" s="591"/>
      <c r="M83" s="594"/>
      <c r="O83" s="591"/>
      <c r="P83" s="591"/>
      <c r="Q83" s="599"/>
      <c r="R83" s="599"/>
      <c r="S83" s="593"/>
      <c r="AI83" s="590"/>
    </row>
    <row r="84" spans="1:44">
      <c r="A84" s="752" t="s">
        <v>564</v>
      </c>
      <c r="B84" s="753"/>
      <c r="C84" s="753"/>
      <c r="D84" s="753"/>
      <c r="E84" s="753"/>
      <c r="F84" s="753"/>
      <c r="G84" s="753"/>
      <c r="H84" s="753"/>
      <c r="I84" s="753"/>
      <c r="J84" s="753"/>
      <c r="K84" s="753"/>
      <c r="L84" s="753"/>
      <c r="M84" s="753"/>
      <c r="N84" s="753"/>
      <c r="O84" s="753"/>
      <c r="P84" s="753"/>
      <c r="Q84" s="753"/>
      <c r="R84" s="753"/>
      <c r="S84" s="753"/>
      <c r="T84" s="753"/>
      <c r="U84" s="753"/>
      <c r="V84" s="753"/>
      <c r="W84" s="753"/>
      <c r="X84" s="753"/>
      <c r="Y84" s="753"/>
      <c r="Z84" s="753"/>
      <c r="AA84" s="753"/>
      <c r="AB84" s="753"/>
      <c r="AC84" s="753"/>
      <c r="AD84" s="753"/>
      <c r="AE84" s="753"/>
      <c r="AF84" s="753"/>
      <c r="AG84" s="753"/>
      <c r="AH84" s="753"/>
      <c r="AI84" s="754"/>
      <c r="AN84" s="415"/>
    </row>
    <row r="85" spans="1:44">
      <c r="AN85" s="415"/>
      <c r="AR85" s="324"/>
    </row>
    <row r="86" spans="1:44">
      <c r="A86" s="750" t="s">
        <v>565</v>
      </c>
      <c r="B86" s="750"/>
      <c r="C86" s="750"/>
      <c r="D86" s="750"/>
      <c r="E86" s="750"/>
      <c r="F86" s="750"/>
      <c r="G86" s="750"/>
      <c r="H86" s="750"/>
      <c r="I86" s="750"/>
      <c r="J86" s="750"/>
      <c r="K86" s="750"/>
      <c r="L86" s="750"/>
      <c r="M86" s="750"/>
      <c r="N86" s="750"/>
      <c r="O86" s="750"/>
      <c r="P86" s="750"/>
      <c r="Q86" s="750"/>
      <c r="R86" s="750"/>
      <c r="S86" s="750"/>
      <c r="T86" s="750"/>
      <c r="U86" s="750"/>
      <c r="V86" s="750"/>
      <c r="W86" s="750"/>
      <c r="X86" s="750"/>
      <c r="Y86" s="750"/>
      <c r="Z86" s="750"/>
      <c r="AA86" s="750"/>
      <c r="AB86" s="750"/>
      <c r="AC86" s="750"/>
      <c r="AD86" s="750"/>
      <c r="AE86" s="750"/>
      <c r="AF86" s="750"/>
      <c r="AG86" s="750"/>
      <c r="AH86" s="750"/>
      <c r="AI86" s="750"/>
      <c r="AN86" s="415"/>
    </row>
    <row r="87" spans="1:44">
      <c r="AN87" s="415"/>
    </row>
    <row r="88" spans="1:44">
      <c r="A88" s="751" t="s">
        <v>320</v>
      </c>
      <c r="B88" s="751"/>
      <c r="C88" s="751"/>
      <c r="D88" s="751"/>
      <c r="E88" s="751"/>
      <c r="F88" s="751"/>
      <c r="G88" s="751"/>
      <c r="H88" s="751"/>
      <c r="I88" s="751"/>
      <c r="J88" s="751"/>
      <c r="K88" s="751"/>
      <c r="L88" s="751"/>
      <c r="M88" s="751"/>
      <c r="N88" s="751"/>
      <c r="O88" s="751"/>
      <c r="P88" s="751"/>
      <c r="Q88" s="751"/>
      <c r="R88" s="751"/>
      <c r="S88" s="751"/>
      <c r="T88" s="751"/>
      <c r="U88" s="751"/>
      <c r="V88" s="751"/>
      <c r="W88" s="751"/>
      <c r="X88" s="751"/>
      <c r="Y88" s="751"/>
      <c r="Z88" s="751"/>
      <c r="AA88" s="751"/>
      <c r="AB88" s="751"/>
      <c r="AC88" s="751"/>
      <c r="AD88" s="751"/>
      <c r="AE88" s="751"/>
      <c r="AF88" s="751"/>
      <c r="AG88" s="751"/>
      <c r="AH88" s="751"/>
      <c r="AI88" s="751"/>
      <c r="AN88" s="415"/>
    </row>
    <row r="89" spans="1:44">
      <c r="AN89" s="415"/>
    </row>
    <row r="90" spans="1:44">
      <c r="B90" s="593" t="s">
        <v>327</v>
      </c>
      <c r="F90" s="593" t="s">
        <v>328</v>
      </c>
      <c r="K90" s="593" t="s">
        <v>329</v>
      </c>
      <c r="AN90" s="415"/>
    </row>
    <row r="91" spans="1:44" s="591" customFormat="1">
      <c r="A91" s="591" t="s">
        <v>113</v>
      </c>
      <c r="B91" s="591" t="s">
        <v>126</v>
      </c>
      <c r="C91" s="756">
        <v>485</v>
      </c>
      <c r="D91" s="756"/>
      <c r="E91" s="591" t="s">
        <v>114</v>
      </c>
      <c r="F91" s="756">
        <v>2</v>
      </c>
      <c r="G91" s="757"/>
      <c r="H91" s="591" t="s">
        <v>128</v>
      </c>
      <c r="I91" s="590" t="s">
        <v>114</v>
      </c>
      <c r="J91" s="591" t="s">
        <v>126</v>
      </c>
      <c r="K91" s="757">
        <v>0.15</v>
      </c>
      <c r="L91" s="757"/>
      <c r="M91" s="590" t="s">
        <v>127</v>
      </c>
      <c r="N91" s="756">
        <v>0.1</v>
      </c>
      <c r="O91" s="756"/>
      <c r="P91" s="591" t="s">
        <v>128</v>
      </c>
      <c r="Z91" s="600"/>
      <c r="AA91" s="600"/>
      <c r="AB91" s="600"/>
      <c r="AC91" s="345"/>
      <c r="AD91" s="345"/>
      <c r="AJ91" s="426"/>
      <c r="AK91" s="426"/>
      <c r="AL91" s="427"/>
      <c r="AM91" s="427"/>
      <c r="AN91" s="428"/>
      <c r="AO91" s="428"/>
    </row>
    <row r="92" spans="1:44">
      <c r="A92" s="593" t="s">
        <v>113</v>
      </c>
      <c r="B92" s="758">
        <f>(C91*F91)*(K91+N91)</f>
        <v>242.5</v>
      </c>
      <c r="C92" s="758"/>
      <c r="D92" s="758"/>
      <c r="E92" s="593" t="s">
        <v>0</v>
      </c>
      <c r="AJ92" s="596">
        <f>B92</f>
        <v>242.5</v>
      </c>
      <c r="AN92" s="415"/>
    </row>
    <row r="93" spans="1:44">
      <c r="K93" s="756"/>
      <c r="L93" s="756"/>
      <c r="AN93" s="415"/>
    </row>
    <row r="94" spans="1:44">
      <c r="AN94" s="415"/>
    </row>
    <row r="95" spans="1:44" s="601" customFormat="1" hidden="1">
      <c r="A95" s="749" t="s">
        <v>313</v>
      </c>
      <c r="B95" s="749"/>
      <c r="C95" s="749"/>
      <c r="D95" s="749"/>
      <c r="E95" s="749"/>
      <c r="F95" s="749"/>
      <c r="G95" s="749"/>
      <c r="H95" s="749"/>
      <c r="I95" s="749"/>
      <c r="J95" s="749"/>
      <c r="K95" s="749"/>
      <c r="L95" s="749"/>
      <c r="M95" s="749"/>
      <c r="N95" s="749"/>
      <c r="O95" s="749"/>
      <c r="P95" s="749"/>
      <c r="Q95" s="749"/>
      <c r="R95" s="749"/>
      <c r="S95" s="749"/>
      <c r="T95" s="749"/>
      <c r="U95" s="749"/>
      <c r="V95" s="749"/>
      <c r="W95" s="749"/>
      <c r="X95" s="749"/>
      <c r="Y95" s="749"/>
      <c r="Z95" s="749"/>
      <c r="AA95" s="749"/>
      <c r="AB95" s="749"/>
      <c r="AC95" s="749"/>
      <c r="AD95" s="749"/>
      <c r="AE95" s="749"/>
      <c r="AF95" s="749"/>
      <c r="AG95" s="749"/>
      <c r="AH95" s="749"/>
      <c r="AI95" s="749"/>
      <c r="AJ95" s="429"/>
      <c r="AK95" s="430"/>
      <c r="AL95" s="431"/>
      <c r="AM95" s="432"/>
      <c r="AN95" s="432"/>
      <c r="AO95" s="433"/>
    </row>
    <row r="96" spans="1:44" hidden="1">
      <c r="AN96" s="415"/>
    </row>
    <row r="97" spans="1:40" hidden="1">
      <c r="A97" s="751" t="s">
        <v>158</v>
      </c>
      <c r="B97" s="751"/>
      <c r="C97" s="751"/>
      <c r="D97" s="751"/>
      <c r="E97" s="751"/>
      <c r="F97" s="751"/>
      <c r="G97" s="751"/>
      <c r="H97" s="751"/>
      <c r="I97" s="751"/>
      <c r="J97" s="751"/>
      <c r="K97" s="751"/>
      <c r="L97" s="751"/>
      <c r="M97" s="751"/>
      <c r="N97" s="751"/>
      <c r="O97" s="751"/>
      <c r="P97" s="751"/>
      <c r="Q97" s="751"/>
      <c r="R97" s="751"/>
      <c r="S97" s="751"/>
      <c r="T97" s="751"/>
      <c r="U97" s="751"/>
      <c r="V97" s="751"/>
      <c r="W97" s="751"/>
      <c r="X97" s="751"/>
      <c r="Y97" s="751"/>
      <c r="Z97" s="751"/>
      <c r="AA97" s="751"/>
      <c r="AB97" s="751"/>
      <c r="AC97" s="751"/>
      <c r="AD97" s="751"/>
      <c r="AE97" s="751"/>
      <c r="AF97" s="751"/>
      <c r="AG97" s="751"/>
      <c r="AH97" s="751"/>
      <c r="AI97" s="751"/>
      <c r="AN97" s="415"/>
    </row>
    <row r="98" spans="1:40" hidden="1">
      <c r="A98" s="751" t="s">
        <v>159</v>
      </c>
      <c r="B98" s="751"/>
      <c r="C98" s="751"/>
      <c r="D98" s="751"/>
      <c r="E98" s="751"/>
      <c r="F98" s="751"/>
      <c r="G98" s="751"/>
      <c r="H98" s="751"/>
      <c r="I98" s="751"/>
      <c r="J98" s="751"/>
      <c r="K98" s="751"/>
      <c r="L98" s="751"/>
      <c r="M98" s="751"/>
      <c r="N98" s="751"/>
      <c r="O98" s="751"/>
      <c r="P98" s="751"/>
      <c r="Q98" s="751"/>
      <c r="R98" s="751"/>
      <c r="S98" s="751"/>
      <c r="T98" s="751"/>
      <c r="U98" s="751"/>
      <c r="V98" s="751"/>
      <c r="W98" s="751"/>
      <c r="X98" s="751"/>
      <c r="Y98" s="751"/>
      <c r="Z98" s="751"/>
      <c r="AA98" s="751"/>
      <c r="AB98" s="751"/>
      <c r="AC98" s="751"/>
      <c r="AD98" s="751"/>
      <c r="AE98" s="751"/>
      <c r="AF98" s="751"/>
      <c r="AG98" s="751"/>
      <c r="AH98" s="751"/>
      <c r="AI98" s="751"/>
      <c r="AN98" s="415"/>
    </row>
    <row r="99" spans="1:40" hidden="1">
      <c r="AJ99" s="744" t="s">
        <v>315</v>
      </c>
      <c r="AK99" s="744"/>
      <c r="AL99" s="414" t="s">
        <v>161</v>
      </c>
      <c r="AN99" s="415"/>
    </row>
    <row r="100" spans="1:40" hidden="1">
      <c r="B100" s="593" t="s">
        <v>316</v>
      </c>
      <c r="AK100" s="596"/>
      <c r="AN100" s="415"/>
    </row>
    <row r="101" spans="1:40" hidden="1">
      <c r="A101" s="593" t="s">
        <v>113</v>
      </c>
      <c r="B101" s="755">
        <f>AJ102</f>
        <v>2</v>
      </c>
      <c r="C101" s="755"/>
      <c r="D101" s="593" t="s">
        <v>2</v>
      </c>
      <c r="F101" s="593" t="s">
        <v>114</v>
      </c>
      <c r="G101" s="756">
        <f>AL102</f>
        <v>0.3</v>
      </c>
      <c r="H101" s="756"/>
      <c r="I101" s="593" t="s">
        <v>162</v>
      </c>
      <c r="AK101" s="596"/>
      <c r="AN101" s="415"/>
    </row>
    <row r="102" spans="1:40" hidden="1">
      <c r="A102" s="593" t="s">
        <v>163</v>
      </c>
      <c r="B102" s="758">
        <f>B101*G101</f>
        <v>0.6</v>
      </c>
      <c r="C102" s="758"/>
      <c r="D102" s="751" t="s">
        <v>0</v>
      </c>
      <c r="E102" s="751"/>
      <c r="AJ102" s="596">
        <v>2</v>
      </c>
      <c r="AL102" s="414">
        <f>2*0.25^2*(1+SQRT(2))</f>
        <v>0.3</v>
      </c>
      <c r="AN102" s="415"/>
    </row>
    <row r="103" spans="1:40" hidden="1"/>
    <row r="104" spans="1:40" hidden="1">
      <c r="B104" s="593" t="s">
        <v>317</v>
      </c>
      <c r="AK104" s="596"/>
      <c r="AN104" s="415"/>
    </row>
    <row r="105" spans="1:40" hidden="1">
      <c r="A105" s="593" t="s">
        <v>113</v>
      </c>
      <c r="B105" s="755">
        <f>AJ106</f>
        <v>5</v>
      </c>
      <c r="C105" s="755"/>
      <c r="D105" s="593" t="s">
        <v>2</v>
      </c>
      <c r="F105" s="593" t="s">
        <v>114</v>
      </c>
      <c r="G105" s="756">
        <f>AL106</f>
        <v>0.2</v>
      </c>
      <c r="H105" s="756"/>
      <c r="I105" s="593" t="s">
        <v>162</v>
      </c>
      <c r="AJ105" s="744" t="s">
        <v>318</v>
      </c>
      <c r="AK105" s="744"/>
      <c r="AN105" s="415"/>
    </row>
    <row r="106" spans="1:40" hidden="1">
      <c r="A106" s="593" t="s">
        <v>163</v>
      </c>
      <c r="B106" s="758">
        <f>B105*G105</f>
        <v>1</v>
      </c>
      <c r="C106" s="758"/>
      <c r="D106" s="751" t="s">
        <v>0</v>
      </c>
      <c r="E106" s="751"/>
      <c r="AJ106" s="596">
        <v>5</v>
      </c>
      <c r="AL106" s="414">
        <f>PI()*0.25^2</f>
        <v>0.2</v>
      </c>
      <c r="AN106" s="415"/>
    </row>
    <row r="107" spans="1:40" hidden="1"/>
    <row r="108" spans="1:40" hidden="1">
      <c r="A108" s="593" t="s">
        <v>319</v>
      </c>
      <c r="C108" s="756">
        <f>B102+B106</f>
        <v>1.6</v>
      </c>
      <c r="D108" s="757"/>
      <c r="E108" s="593" t="s">
        <v>0</v>
      </c>
    </row>
    <row r="109" spans="1:40" hidden="1"/>
    <row r="110" spans="1:40" hidden="1">
      <c r="A110" s="750" t="s">
        <v>314</v>
      </c>
      <c r="B110" s="750"/>
      <c r="C110" s="750"/>
      <c r="D110" s="750"/>
      <c r="E110" s="750"/>
      <c r="F110" s="750"/>
      <c r="G110" s="750"/>
      <c r="H110" s="750"/>
      <c r="I110" s="750"/>
      <c r="J110" s="750"/>
      <c r="K110" s="750"/>
      <c r="L110" s="750"/>
      <c r="M110" s="750"/>
      <c r="N110" s="750"/>
      <c r="O110" s="750"/>
      <c r="P110" s="750"/>
      <c r="Q110" s="750"/>
      <c r="R110" s="750"/>
      <c r="S110" s="750"/>
      <c r="T110" s="750"/>
      <c r="U110" s="750"/>
      <c r="V110" s="750"/>
      <c r="W110" s="750"/>
      <c r="X110" s="750"/>
      <c r="Y110" s="750"/>
      <c r="Z110" s="750"/>
      <c r="AA110" s="750"/>
      <c r="AB110" s="750"/>
      <c r="AC110" s="750"/>
      <c r="AD110" s="750"/>
      <c r="AE110" s="750"/>
      <c r="AF110" s="750"/>
      <c r="AG110" s="750"/>
      <c r="AH110" s="750"/>
      <c r="AI110" s="750"/>
    </row>
    <row r="111" spans="1:40" hidden="1"/>
    <row r="112" spans="1:40" hidden="1">
      <c r="A112" s="751" t="s">
        <v>312</v>
      </c>
      <c r="B112" s="751"/>
      <c r="C112" s="751"/>
      <c r="D112" s="751"/>
      <c r="E112" s="751"/>
      <c r="F112" s="751"/>
      <c r="G112" s="751"/>
      <c r="H112" s="751"/>
      <c r="I112" s="751"/>
      <c r="J112" s="751"/>
      <c r="K112" s="751"/>
      <c r="L112" s="751"/>
      <c r="M112" s="751"/>
      <c r="N112" s="751"/>
      <c r="O112" s="751"/>
      <c r="P112" s="751"/>
      <c r="Q112" s="751"/>
      <c r="R112" s="751"/>
      <c r="S112" s="751"/>
      <c r="T112" s="751"/>
      <c r="U112" s="751"/>
      <c r="V112" s="751"/>
      <c r="W112" s="751"/>
      <c r="X112" s="751"/>
      <c r="Y112" s="751"/>
      <c r="Z112" s="751"/>
      <c r="AA112" s="751"/>
      <c r="AB112" s="751"/>
      <c r="AC112" s="751"/>
      <c r="AD112" s="751"/>
      <c r="AE112" s="751"/>
      <c r="AF112" s="751"/>
      <c r="AG112" s="751"/>
      <c r="AH112" s="751"/>
      <c r="AI112" s="751"/>
    </row>
    <row r="113" spans="1:5" hidden="1"/>
    <row r="114" spans="1:5" hidden="1">
      <c r="A114" s="593" t="s">
        <v>152</v>
      </c>
      <c r="B114" s="758" t="e">
        <f>#REF!</f>
        <v>#REF!</v>
      </c>
      <c r="C114" s="751"/>
      <c r="D114" s="751"/>
      <c r="E114" s="593" t="s">
        <v>0</v>
      </c>
    </row>
  </sheetData>
  <mergeCells count="83">
    <mergeCell ref="AJ105:AK105"/>
    <mergeCell ref="B106:C106"/>
    <mergeCell ref="D106:E106"/>
    <mergeCell ref="C108:D108"/>
    <mergeCell ref="A110:AI110"/>
    <mergeCell ref="A112:AI112"/>
    <mergeCell ref="B114:D114"/>
    <mergeCell ref="B102:C102"/>
    <mergeCell ref="D102:E102"/>
    <mergeCell ref="B105:C105"/>
    <mergeCell ref="G105:H105"/>
    <mergeCell ref="A98:AI98"/>
    <mergeCell ref="AJ99:AK99"/>
    <mergeCell ref="B101:C101"/>
    <mergeCell ref="G101:H101"/>
    <mergeCell ref="A88:AI88"/>
    <mergeCell ref="C91:D91"/>
    <mergeCell ref="F91:G91"/>
    <mergeCell ref="K91:L91"/>
    <mergeCell ref="N91:O91"/>
    <mergeCell ref="B92:D92"/>
    <mergeCell ref="A84:AI84"/>
    <mergeCell ref="A86:AI86"/>
    <mergeCell ref="K93:L93"/>
    <mergeCell ref="A95:AI95"/>
    <mergeCell ref="A97:AI97"/>
    <mergeCell ref="H63:I63"/>
    <mergeCell ref="B81:C81"/>
    <mergeCell ref="G81:H81"/>
    <mergeCell ref="Q81:R81"/>
    <mergeCell ref="C76:D76"/>
    <mergeCell ref="H76:I76"/>
    <mergeCell ref="L76:M76"/>
    <mergeCell ref="R76:S76"/>
    <mergeCell ref="A78:AI78"/>
    <mergeCell ref="K81:L81"/>
    <mergeCell ref="A65:AI65"/>
    <mergeCell ref="H67:I67"/>
    <mergeCell ref="M68:N68"/>
    <mergeCell ref="A69:AI69"/>
    <mergeCell ref="H71:I71"/>
    <mergeCell ref="A73:AI73"/>
    <mergeCell ref="B49:D49"/>
    <mergeCell ref="B48:D48"/>
    <mergeCell ref="K56:L56"/>
    <mergeCell ref="E58:F58"/>
    <mergeCell ref="A62:AI62"/>
    <mergeCell ref="A50:AI50"/>
    <mergeCell ref="A52:AI52"/>
    <mergeCell ref="B54:F54"/>
    <mergeCell ref="H54:I54"/>
    <mergeCell ref="B55:F55"/>
    <mergeCell ref="H55:I55"/>
    <mergeCell ref="AJ34:AK34"/>
    <mergeCell ref="AM34:AN34"/>
    <mergeCell ref="B35:D35"/>
    <mergeCell ref="G35:H35"/>
    <mergeCell ref="J35:M35"/>
    <mergeCell ref="Q35:R35"/>
    <mergeCell ref="B47:D47"/>
    <mergeCell ref="G47:H47"/>
    <mergeCell ref="J47:M47"/>
    <mergeCell ref="B24:D24"/>
    <mergeCell ref="G24:H24"/>
    <mergeCell ref="K24:L24"/>
    <mergeCell ref="A32:AI32"/>
    <mergeCell ref="D25:E25"/>
    <mergeCell ref="A30:AI30"/>
    <mergeCell ref="B36:D36"/>
    <mergeCell ref="A38:AI38"/>
    <mergeCell ref="A40:AI40"/>
    <mergeCell ref="B42:D42"/>
    <mergeCell ref="G42:H42"/>
    <mergeCell ref="K42:L42"/>
    <mergeCell ref="D43:E43"/>
    <mergeCell ref="A4:AI4"/>
    <mergeCell ref="B5:K5"/>
    <mergeCell ref="A6:AI6"/>
    <mergeCell ref="A13:AI13"/>
    <mergeCell ref="A45:AI45"/>
    <mergeCell ref="A18:AI18"/>
    <mergeCell ref="A20:AI20"/>
    <mergeCell ref="A22:AI22"/>
  </mergeCells>
  <pageMargins left="0.51181102362204722" right="0.51181102362204722" top="0.78740157480314965" bottom="0.78740157480314965" header="0.31496062992125984" footer="0.31496062992125984"/>
  <pageSetup paperSize="9" scale="59" orientation="portrait" r:id="rId1"/>
  <rowBreaks count="2" manualBreakCount="2">
    <brk id="60" max="34" man="1"/>
    <brk id="94" max="34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64644-EAF8-4ED8-A80F-D4E2E15648DB}">
  <dimension ref="A1:AO81"/>
  <sheetViews>
    <sheetView view="pageBreakPreview" topLeftCell="A31" zoomScale="85" zoomScaleSheetLayoutView="85" workbookViewId="0">
      <selection activeCell="AJ42" sqref="AJ42"/>
    </sheetView>
  </sheetViews>
  <sheetFormatPr defaultColWidth="9.140625" defaultRowHeight="15"/>
  <cols>
    <col min="1" max="1" width="3.7109375" style="593" customWidth="1"/>
    <col min="2" max="2" width="4.42578125" style="593" customWidth="1"/>
    <col min="3" max="3" width="8.140625" style="593" bestFit="1" customWidth="1"/>
    <col min="4" max="4" width="4.7109375" style="593" bestFit="1" customWidth="1"/>
    <col min="5" max="5" width="4.5703125" style="593" customWidth="1"/>
    <col min="6" max="6" width="4.7109375" style="593" customWidth="1"/>
    <col min="7" max="7" width="5.5703125" style="593" customWidth="1"/>
    <col min="8" max="8" width="5" style="593" customWidth="1"/>
    <col min="9" max="10" width="3.7109375" style="593" customWidth="1"/>
    <col min="11" max="11" width="5" style="593" customWidth="1"/>
    <col min="12" max="13" width="3.7109375" style="593" customWidth="1"/>
    <col min="14" max="14" width="3.7109375" style="594" customWidth="1"/>
    <col min="15" max="15" width="4" style="594" customWidth="1"/>
    <col min="16" max="18" width="3.7109375" style="593" customWidth="1"/>
    <col min="19" max="19" width="4.7109375" style="594" customWidth="1"/>
    <col min="20" max="34" width="3.7109375" style="593" customWidth="1"/>
    <col min="35" max="35" width="6.42578125" style="593" customWidth="1"/>
    <col min="36" max="36" width="12.28515625" style="596" customWidth="1"/>
    <col min="37" max="37" width="9.140625" style="413"/>
    <col min="38" max="38" width="9.140625" style="414"/>
    <col min="39" max="39" width="9.140625" style="415"/>
    <col min="40" max="41" width="9.140625" style="603"/>
    <col min="42" max="16384" width="9.140625" style="593"/>
  </cols>
  <sheetData>
    <row r="1" spans="1:35" ht="24" customHeight="1">
      <c r="A1" s="598"/>
      <c r="B1" s="598"/>
      <c r="C1" s="598"/>
      <c r="D1" s="598"/>
      <c r="E1" s="598"/>
      <c r="F1" s="598"/>
      <c r="G1" s="598"/>
      <c r="H1" s="598"/>
      <c r="I1" s="598"/>
      <c r="J1" s="598"/>
      <c r="K1" s="598"/>
    </row>
    <row r="2" spans="1:35" ht="21.75" customHeight="1">
      <c r="A2" s="598"/>
      <c r="B2" s="598"/>
      <c r="C2" s="598"/>
      <c r="D2" s="598"/>
      <c r="E2" s="598"/>
      <c r="F2" s="598"/>
      <c r="G2" s="598"/>
      <c r="H2" s="598"/>
      <c r="I2" s="598"/>
      <c r="J2" s="598"/>
      <c r="K2" s="598"/>
    </row>
    <row r="3" spans="1:35" ht="29.25" customHeight="1">
      <c r="A3" s="598"/>
      <c r="B3" s="598"/>
      <c r="C3" s="598"/>
      <c r="D3" s="598"/>
      <c r="E3" s="598"/>
      <c r="F3" s="598"/>
      <c r="G3" s="598"/>
      <c r="H3" s="598"/>
      <c r="I3" s="598"/>
      <c r="J3" s="598"/>
      <c r="K3" s="598"/>
    </row>
    <row r="4" spans="1:35" ht="18" customHeight="1">
      <c r="A4" s="641" t="s">
        <v>335</v>
      </c>
      <c r="B4" s="641"/>
      <c r="C4" s="641"/>
      <c r="D4" s="641"/>
      <c r="E4" s="641"/>
      <c r="F4" s="641"/>
      <c r="G4" s="641"/>
      <c r="H4" s="641"/>
      <c r="I4" s="641"/>
      <c r="J4" s="641"/>
      <c r="K4" s="641"/>
      <c r="L4" s="641"/>
      <c r="M4" s="641"/>
      <c r="N4" s="641"/>
      <c r="O4" s="641"/>
      <c r="P4" s="641"/>
      <c r="Q4" s="641"/>
      <c r="R4" s="641"/>
      <c r="S4" s="641"/>
      <c r="T4" s="641"/>
      <c r="U4" s="641"/>
      <c r="V4" s="641"/>
      <c r="W4" s="641"/>
      <c r="X4" s="641"/>
      <c r="Y4" s="641"/>
      <c r="Z4" s="641"/>
      <c r="AA4" s="641"/>
      <c r="AB4" s="641"/>
      <c r="AC4" s="641"/>
      <c r="AD4" s="641"/>
      <c r="AE4" s="641"/>
      <c r="AF4" s="641"/>
      <c r="AG4" s="641"/>
      <c r="AH4" s="641"/>
      <c r="AI4" s="641"/>
    </row>
    <row r="5" spans="1:35" ht="18" customHeight="1">
      <c r="A5" s="98"/>
      <c r="B5" s="640"/>
      <c r="C5" s="640"/>
      <c r="D5" s="640"/>
      <c r="E5" s="640"/>
      <c r="F5" s="640"/>
      <c r="G5" s="640"/>
      <c r="H5" s="640"/>
      <c r="I5" s="640"/>
      <c r="J5" s="640"/>
      <c r="K5" s="640"/>
    </row>
    <row r="6" spans="1:35" ht="18" customHeight="1">
      <c r="A6" s="641" t="s">
        <v>350</v>
      </c>
      <c r="B6" s="641"/>
      <c r="C6" s="641"/>
      <c r="D6" s="641"/>
      <c r="E6" s="641"/>
      <c r="F6" s="641"/>
      <c r="G6" s="641"/>
      <c r="H6" s="641"/>
      <c r="I6" s="641"/>
      <c r="J6" s="641"/>
      <c r="K6" s="641"/>
      <c r="L6" s="641"/>
      <c r="M6" s="641"/>
      <c r="N6" s="641"/>
      <c r="O6" s="641"/>
      <c r="P6" s="641"/>
      <c r="Q6" s="641"/>
      <c r="R6" s="641"/>
      <c r="S6" s="641"/>
      <c r="T6" s="641"/>
      <c r="U6" s="641"/>
      <c r="V6" s="641"/>
      <c r="W6" s="641"/>
      <c r="X6" s="641"/>
      <c r="Y6" s="641"/>
      <c r="Z6" s="641"/>
      <c r="AA6" s="641"/>
      <c r="AB6" s="641"/>
      <c r="AC6" s="641"/>
      <c r="AD6" s="641"/>
      <c r="AE6" s="641"/>
      <c r="AF6" s="641"/>
      <c r="AG6" s="641"/>
      <c r="AH6" s="641"/>
      <c r="AI6" s="641"/>
    </row>
    <row r="7" spans="1:35" ht="18" customHeight="1">
      <c r="A7" s="109"/>
      <c r="B7" s="597"/>
      <c r="C7" s="597"/>
      <c r="D7" s="597"/>
      <c r="E7" s="597"/>
      <c r="F7" s="597"/>
      <c r="G7" s="597"/>
      <c r="H7" s="597"/>
      <c r="I7" s="597"/>
      <c r="J7" s="597"/>
      <c r="K7" s="597"/>
    </row>
    <row r="8" spans="1:35" ht="18" customHeight="1">
      <c r="A8" s="113" t="s">
        <v>511</v>
      </c>
      <c r="B8" s="584"/>
      <c r="C8" s="584"/>
      <c r="D8" s="584"/>
      <c r="E8" s="584"/>
      <c r="F8" s="584"/>
      <c r="G8" s="584"/>
      <c r="H8" s="584"/>
      <c r="I8" s="584"/>
      <c r="J8" s="584"/>
      <c r="K8" s="584"/>
      <c r="L8" s="592"/>
      <c r="M8" s="592"/>
      <c r="N8" s="480"/>
    </row>
    <row r="9" spans="1:35" ht="18" customHeight="1">
      <c r="A9" s="113" t="s">
        <v>512</v>
      </c>
      <c r="B9" s="584"/>
      <c r="C9" s="584"/>
      <c r="D9" s="584"/>
      <c r="E9" s="584"/>
      <c r="F9" s="584"/>
      <c r="G9" s="584"/>
      <c r="H9" s="584"/>
      <c r="I9" s="584"/>
      <c r="J9" s="584"/>
      <c r="K9" s="584"/>
      <c r="L9" s="592"/>
      <c r="M9" s="592"/>
      <c r="N9" s="480"/>
    </row>
    <row r="10" spans="1:35" ht="18" customHeight="1">
      <c r="A10" s="400" t="s">
        <v>530</v>
      </c>
      <c r="B10" s="605"/>
      <c r="C10" s="605"/>
      <c r="D10" s="605"/>
      <c r="E10" s="605"/>
      <c r="F10" s="605"/>
      <c r="G10" s="605"/>
      <c r="H10" s="605"/>
      <c r="I10" s="605"/>
      <c r="J10" s="605"/>
      <c r="K10" s="605"/>
      <c r="L10" s="592"/>
      <c r="M10" s="592"/>
      <c r="N10" s="480"/>
    </row>
    <row r="11" spans="1:35" ht="18" customHeight="1">
      <c r="A11" s="398" t="s">
        <v>514</v>
      </c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592"/>
      <c r="M11" s="592"/>
      <c r="N11" s="480"/>
    </row>
    <row r="12" spans="1:35" ht="18" customHeight="1"/>
    <row r="13" spans="1:35" ht="30" customHeight="1">
      <c r="A13" s="798" t="s">
        <v>520</v>
      </c>
      <c r="B13" s="799"/>
      <c r="C13" s="799"/>
      <c r="D13" s="799"/>
      <c r="E13" s="799"/>
      <c r="F13" s="799"/>
      <c r="G13" s="799"/>
      <c r="H13" s="799"/>
      <c r="I13" s="799"/>
      <c r="J13" s="799"/>
      <c r="K13" s="799"/>
      <c r="L13" s="799"/>
      <c r="M13" s="799"/>
      <c r="N13" s="799"/>
      <c r="O13" s="799"/>
      <c r="P13" s="799"/>
      <c r="Q13" s="799"/>
      <c r="R13" s="799"/>
      <c r="S13" s="799"/>
      <c r="T13" s="799"/>
      <c r="U13" s="799"/>
      <c r="V13" s="799"/>
      <c r="W13" s="799"/>
      <c r="X13" s="799"/>
      <c r="Y13" s="799"/>
      <c r="Z13" s="799"/>
      <c r="AA13" s="799"/>
      <c r="AB13" s="799"/>
      <c r="AC13" s="799"/>
      <c r="AD13" s="799"/>
      <c r="AE13" s="799"/>
      <c r="AF13" s="799"/>
      <c r="AG13" s="799"/>
      <c r="AH13" s="799"/>
      <c r="AI13" s="800"/>
    </row>
    <row r="17" spans="1:39">
      <c r="A17" s="752" t="s">
        <v>521</v>
      </c>
      <c r="B17" s="753"/>
      <c r="C17" s="753"/>
      <c r="D17" s="753"/>
      <c r="E17" s="753"/>
      <c r="F17" s="753"/>
      <c r="G17" s="753"/>
      <c r="H17" s="753"/>
      <c r="I17" s="753"/>
      <c r="J17" s="753"/>
      <c r="K17" s="753"/>
      <c r="L17" s="753"/>
      <c r="M17" s="753"/>
      <c r="N17" s="753"/>
      <c r="O17" s="753"/>
      <c r="P17" s="753"/>
      <c r="Q17" s="753"/>
      <c r="R17" s="753"/>
      <c r="S17" s="753"/>
      <c r="T17" s="753"/>
      <c r="U17" s="753"/>
      <c r="V17" s="753"/>
      <c r="W17" s="753"/>
      <c r="X17" s="753"/>
      <c r="Y17" s="753"/>
      <c r="Z17" s="753"/>
      <c r="AA17" s="753"/>
      <c r="AB17" s="753"/>
      <c r="AC17" s="753"/>
      <c r="AD17" s="753"/>
      <c r="AE17" s="753"/>
      <c r="AF17" s="753"/>
      <c r="AG17" s="753"/>
      <c r="AH17" s="753"/>
      <c r="AI17" s="754"/>
    </row>
    <row r="19" spans="1:39">
      <c r="A19" s="750" t="s">
        <v>522</v>
      </c>
      <c r="B19" s="750"/>
      <c r="C19" s="750"/>
      <c r="D19" s="750"/>
      <c r="E19" s="750"/>
      <c r="F19" s="750"/>
      <c r="G19" s="750"/>
      <c r="H19" s="750"/>
      <c r="I19" s="750"/>
      <c r="J19" s="750"/>
      <c r="K19" s="750"/>
      <c r="L19" s="750"/>
      <c r="M19" s="750"/>
      <c r="N19" s="750"/>
      <c r="O19" s="750"/>
      <c r="P19" s="750"/>
      <c r="Q19" s="750"/>
      <c r="R19" s="750"/>
      <c r="S19" s="750"/>
      <c r="T19" s="750"/>
      <c r="U19" s="750"/>
      <c r="V19" s="750"/>
      <c r="W19" s="750"/>
      <c r="X19" s="750"/>
      <c r="Y19" s="750"/>
      <c r="Z19" s="750"/>
      <c r="AA19" s="750"/>
      <c r="AB19" s="750"/>
      <c r="AC19" s="750"/>
      <c r="AD19" s="750"/>
      <c r="AE19" s="750"/>
      <c r="AF19" s="750"/>
      <c r="AG19" s="750"/>
      <c r="AH19" s="750"/>
      <c r="AI19" s="750"/>
    </row>
    <row r="20" spans="1:39">
      <c r="A20" s="592" t="s">
        <v>523</v>
      </c>
      <c r="B20" s="592"/>
      <c r="C20" s="592">
        <v>5</v>
      </c>
      <c r="D20" s="592" t="s">
        <v>524</v>
      </c>
      <c r="E20" s="592">
        <v>15</v>
      </c>
      <c r="F20" s="592" t="s">
        <v>1</v>
      </c>
      <c r="G20" s="592" t="s">
        <v>115</v>
      </c>
      <c r="H20" s="592">
        <f>C20*E20</f>
        <v>75</v>
      </c>
      <c r="I20" s="592" t="s">
        <v>0</v>
      </c>
      <c r="J20" s="592"/>
      <c r="K20" s="592"/>
      <c r="L20" s="592"/>
      <c r="M20" s="592"/>
      <c r="N20" s="592"/>
      <c r="O20" s="592"/>
      <c r="P20" s="592"/>
      <c r="Q20" s="592"/>
      <c r="R20" s="592"/>
      <c r="S20" s="592"/>
      <c r="T20" s="592"/>
      <c r="U20" s="592"/>
      <c r="V20" s="592"/>
      <c r="W20" s="592"/>
      <c r="X20" s="592"/>
      <c r="Y20" s="592"/>
      <c r="Z20" s="592"/>
      <c r="AA20" s="592"/>
      <c r="AB20" s="592"/>
      <c r="AC20" s="592"/>
      <c r="AD20" s="592"/>
      <c r="AE20" s="592"/>
      <c r="AF20" s="592"/>
      <c r="AG20" s="592"/>
      <c r="AH20" s="592"/>
      <c r="AI20" s="592"/>
    </row>
    <row r="21" spans="1:39">
      <c r="A21" s="592"/>
      <c r="B21" s="592"/>
      <c r="C21" s="592"/>
      <c r="D21" s="592"/>
      <c r="E21" s="592"/>
      <c r="F21" s="592"/>
      <c r="G21" s="592"/>
      <c r="H21" s="592"/>
      <c r="I21" s="592"/>
      <c r="J21" s="592"/>
      <c r="K21" s="592"/>
      <c r="L21" s="592"/>
      <c r="M21" s="592"/>
      <c r="N21" s="592"/>
      <c r="O21" s="592"/>
      <c r="P21" s="592"/>
      <c r="Q21" s="592"/>
      <c r="R21" s="592"/>
      <c r="S21" s="592"/>
      <c r="T21" s="592"/>
      <c r="U21" s="592"/>
      <c r="V21" s="592"/>
      <c r="W21" s="592"/>
      <c r="X21" s="592"/>
      <c r="Y21" s="592"/>
      <c r="Z21" s="592"/>
      <c r="AA21" s="592"/>
      <c r="AB21" s="592"/>
      <c r="AC21" s="592"/>
      <c r="AD21" s="592"/>
      <c r="AE21" s="592"/>
      <c r="AF21" s="592"/>
      <c r="AG21" s="592"/>
      <c r="AH21" s="592"/>
      <c r="AI21" s="592"/>
    </row>
    <row r="23" spans="1:39">
      <c r="A23" s="750" t="s">
        <v>525</v>
      </c>
      <c r="B23" s="750"/>
      <c r="C23" s="750"/>
      <c r="D23" s="750"/>
      <c r="E23" s="750"/>
      <c r="F23" s="750"/>
      <c r="G23" s="750"/>
      <c r="H23" s="750"/>
      <c r="I23" s="750"/>
      <c r="J23" s="750"/>
      <c r="K23" s="750"/>
      <c r="L23" s="750"/>
      <c r="M23" s="750"/>
      <c r="N23" s="750"/>
      <c r="O23" s="750"/>
      <c r="P23" s="750"/>
      <c r="Q23" s="750"/>
      <c r="R23" s="750"/>
      <c r="S23" s="750"/>
      <c r="T23" s="750"/>
      <c r="U23" s="750"/>
      <c r="V23" s="750"/>
      <c r="W23" s="750"/>
      <c r="X23" s="750"/>
      <c r="Y23" s="750"/>
      <c r="Z23" s="750"/>
      <c r="AA23" s="750"/>
      <c r="AB23" s="750"/>
      <c r="AC23" s="750"/>
      <c r="AD23" s="750"/>
      <c r="AE23" s="750"/>
      <c r="AF23" s="750"/>
      <c r="AG23" s="750"/>
      <c r="AH23" s="750"/>
      <c r="AI23" s="750"/>
    </row>
    <row r="25" spans="1:39">
      <c r="A25" s="593" t="s">
        <v>354</v>
      </c>
      <c r="B25" s="756">
        <v>75</v>
      </c>
      <c r="C25" s="756"/>
      <c r="D25" s="756"/>
      <c r="E25" s="593" t="s">
        <v>114</v>
      </c>
      <c r="F25" s="591"/>
      <c r="G25" s="756">
        <v>0.2</v>
      </c>
      <c r="H25" s="756"/>
      <c r="J25" s="591" t="s">
        <v>115</v>
      </c>
      <c r="K25" s="756">
        <f>B25*G25</f>
        <v>15</v>
      </c>
      <c r="L25" s="756"/>
      <c r="M25" s="594" t="s">
        <v>3</v>
      </c>
      <c r="O25" s="593"/>
      <c r="P25" s="594"/>
      <c r="Q25" s="594"/>
      <c r="AM25" s="414"/>
    </row>
    <row r="26" spans="1:39">
      <c r="B26" s="590"/>
      <c r="C26" s="479"/>
      <c r="D26" s="590"/>
      <c r="E26" s="595"/>
      <c r="F26" s="591"/>
      <c r="G26" s="595"/>
      <c r="H26" s="591"/>
      <c r="I26" s="591"/>
      <c r="J26" s="591"/>
      <c r="K26" s="756"/>
      <c r="L26" s="756"/>
      <c r="M26" s="591"/>
      <c r="O26" s="593"/>
      <c r="AJ26" s="596">
        <f>D27</f>
        <v>15</v>
      </c>
    </row>
    <row r="27" spans="1:39">
      <c r="A27" s="593" t="s">
        <v>338</v>
      </c>
      <c r="B27" s="590"/>
      <c r="C27" s="590" t="s">
        <v>115</v>
      </c>
      <c r="D27" s="756">
        <f>SUM(K25:L26)</f>
        <v>15</v>
      </c>
      <c r="E27" s="756"/>
      <c r="F27" s="590" t="str">
        <f>M25</f>
        <v>m³</v>
      </c>
      <c r="G27" s="590"/>
      <c r="H27" s="590"/>
      <c r="J27" s="591"/>
      <c r="K27" s="590"/>
      <c r="L27" s="590"/>
      <c r="M27" s="594"/>
      <c r="O27" s="593"/>
    </row>
    <row r="28" spans="1:39">
      <c r="B28" s="590"/>
      <c r="C28" s="590"/>
      <c r="D28" s="590"/>
      <c r="E28" s="590"/>
      <c r="F28" s="590"/>
      <c r="G28" s="590"/>
      <c r="H28" s="590"/>
      <c r="J28" s="591"/>
      <c r="K28" s="590"/>
      <c r="L28" s="590"/>
      <c r="M28" s="594"/>
      <c r="O28" s="593"/>
    </row>
    <row r="29" spans="1:39">
      <c r="A29" s="593" t="s">
        <v>526</v>
      </c>
      <c r="B29" s="590"/>
      <c r="C29" s="590"/>
      <c r="D29" s="590"/>
      <c r="E29" s="590"/>
      <c r="F29" s="590"/>
      <c r="G29" s="590"/>
      <c r="H29" s="590"/>
      <c r="J29" s="591"/>
      <c r="K29" s="590"/>
      <c r="L29" s="590"/>
      <c r="M29" s="594"/>
      <c r="O29" s="593"/>
    </row>
    <row r="30" spans="1:39">
      <c r="A30" s="593" t="s">
        <v>354</v>
      </c>
      <c r="B30" s="756">
        <v>75</v>
      </c>
      <c r="C30" s="756"/>
      <c r="D30" s="756"/>
      <c r="E30" s="593" t="s">
        <v>114</v>
      </c>
      <c r="F30" s="591"/>
      <c r="G30" s="756">
        <v>0.2</v>
      </c>
      <c r="H30" s="756"/>
      <c r="J30" s="591" t="s">
        <v>115</v>
      </c>
      <c r="K30" s="756">
        <f>B30*G30</f>
        <v>15</v>
      </c>
      <c r="L30" s="756"/>
      <c r="M30" s="594" t="s">
        <v>3</v>
      </c>
      <c r="O30" s="593"/>
    </row>
    <row r="31" spans="1:39">
      <c r="B31" s="590"/>
      <c r="C31" s="479"/>
      <c r="D31" s="590"/>
      <c r="E31" s="595"/>
      <c r="F31" s="591"/>
      <c r="G31" s="595"/>
      <c r="H31" s="591"/>
      <c r="I31" s="591"/>
      <c r="J31" s="591"/>
      <c r="K31" s="756"/>
      <c r="L31" s="756"/>
      <c r="M31" s="591"/>
      <c r="O31" s="593"/>
    </row>
    <row r="32" spans="1:39">
      <c r="A32" s="593" t="s">
        <v>338</v>
      </c>
      <c r="B32" s="590"/>
      <c r="C32" s="590" t="s">
        <v>115</v>
      </c>
      <c r="D32" s="756">
        <f>SUM(K30:L31)</f>
        <v>15</v>
      </c>
      <c r="E32" s="756"/>
      <c r="F32" s="590" t="str">
        <f>M30</f>
        <v>m³</v>
      </c>
      <c r="G32" s="590"/>
      <c r="H32" s="590"/>
      <c r="J32" s="591"/>
      <c r="K32" s="590"/>
      <c r="L32" s="590"/>
      <c r="M32" s="594"/>
      <c r="O32" s="593"/>
    </row>
    <row r="33" spans="1:40">
      <c r="AN33" s="415"/>
    </row>
    <row r="34" spans="1:40">
      <c r="A34" s="752" t="s">
        <v>527</v>
      </c>
      <c r="B34" s="753"/>
      <c r="C34" s="753"/>
      <c r="D34" s="753"/>
      <c r="E34" s="753"/>
      <c r="F34" s="753"/>
      <c r="G34" s="753"/>
      <c r="H34" s="753"/>
      <c r="I34" s="753"/>
      <c r="J34" s="753"/>
      <c r="K34" s="753"/>
      <c r="L34" s="753"/>
      <c r="M34" s="753"/>
      <c r="N34" s="753"/>
      <c r="O34" s="753"/>
      <c r="P34" s="753"/>
      <c r="Q34" s="753"/>
      <c r="R34" s="753"/>
      <c r="S34" s="753"/>
      <c r="T34" s="753"/>
      <c r="U34" s="753"/>
      <c r="V34" s="753"/>
      <c r="W34" s="753"/>
      <c r="X34" s="753"/>
      <c r="Y34" s="753"/>
      <c r="Z34" s="753"/>
      <c r="AA34" s="753"/>
      <c r="AB34" s="753"/>
      <c r="AC34" s="753"/>
      <c r="AD34" s="753"/>
      <c r="AE34" s="753"/>
      <c r="AF34" s="753"/>
      <c r="AG34" s="753"/>
      <c r="AH34" s="753"/>
      <c r="AI34" s="754"/>
      <c r="AN34" s="415"/>
    </row>
    <row r="35" spans="1:40">
      <c r="A35" s="749" t="s">
        <v>528</v>
      </c>
      <c r="B35" s="749"/>
      <c r="C35" s="749"/>
      <c r="D35" s="749"/>
      <c r="E35" s="749"/>
      <c r="F35" s="749"/>
      <c r="G35" s="749"/>
      <c r="H35" s="749"/>
      <c r="I35" s="749"/>
      <c r="J35" s="749"/>
      <c r="K35" s="749"/>
      <c r="L35" s="749"/>
      <c r="M35" s="749"/>
      <c r="N35" s="749"/>
      <c r="O35" s="749"/>
      <c r="P35" s="749"/>
      <c r="Q35" s="749"/>
      <c r="R35" s="749"/>
      <c r="S35" s="749"/>
      <c r="T35" s="749"/>
      <c r="U35" s="749"/>
      <c r="V35" s="749"/>
      <c r="W35" s="749"/>
      <c r="X35" s="749"/>
      <c r="Y35" s="749"/>
      <c r="Z35" s="749"/>
      <c r="AA35" s="749"/>
      <c r="AB35" s="749"/>
      <c r="AC35" s="749"/>
      <c r="AD35" s="749"/>
      <c r="AE35" s="749"/>
      <c r="AF35" s="749"/>
      <c r="AG35" s="749"/>
      <c r="AH35" s="749"/>
      <c r="AI35" s="749"/>
    </row>
    <row r="36" spans="1:40">
      <c r="B36" s="593" t="s">
        <v>327</v>
      </c>
      <c r="AJ36" s="744"/>
      <c r="AK36" s="744"/>
      <c r="AM36" s="801"/>
      <c r="AN36" s="801"/>
    </row>
    <row r="37" spans="1:40">
      <c r="A37" s="593" t="s">
        <v>356</v>
      </c>
      <c r="B37" s="756">
        <v>15</v>
      </c>
      <c r="C37" s="756"/>
      <c r="D37" s="756"/>
      <c r="E37" s="593" t="s">
        <v>1</v>
      </c>
      <c r="F37" s="591" t="s">
        <v>77</v>
      </c>
      <c r="G37" s="756">
        <f>B37+B38</f>
        <v>30</v>
      </c>
      <c r="H37" s="756"/>
      <c r="I37" s="590" t="s">
        <v>1</v>
      </c>
      <c r="J37" s="756"/>
      <c r="K37" s="756"/>
      <c r="L37" s="756"/>
      <c r="M37" s="756"/>
      <c r="N37" s="591"/>
      <c r="O37" s="591"/>
      <c r="P37" s="594"/>
      <c r="Q37" s="756"/>
      <c r="R37" s="756"/>
      <c r="S37" s="593"/>
      <c r="AG37" s="590"/>
      <c r="AH37" s="594"/>
      <c r="AI37" s="594"/>
      <c r="AJ37" s="423"/>
      <c r="AK37" s="424"/>
      <c r="AL37" s="415"/>
    </row>
    <row r="38" spans="1:40">
      <c r="A38" s="593" t="s">
        <v>357</v>
      </c>
      <c r="B38" s="756">
        <v>15</v>
      </c>
      <c r="C38" s="756"/>
      <c r="D38" s="756"/>
      <c r="E38" s="593" t="s">
        <v>1</v>
      </c>
      <c r="AN38" s="478"/>
    </row>
    <row r="39" spans="1:40">
      <c r="AJ39" s="596">
        <f>B38</f>
        <v>15</v>
      </c>
    </row>
    <row r="40" spans="1:40">
      <c r="A40" s="750" t="s">
        <v>529</v>
      </c>
      <c r="B40" s="750"/>
      <c r="C40" s="750"/>
      <c r="D40" s="750"/>
      <c r="E40" s="750"/>
      <c r="F40" s="750"/>
      <c r="G40" s="750"/>
      <c r="H40" s="750"/>
      <c r="I40" s="750"/>
      <c r="J40" s="750"/>
      <c r="K40" s="750"/>
      <c r="L40" s="750"/>
      <c r="M40" s="750"/>
      <c r="N40" s="750"/>
      <c r="O40" s="750"/>
      <c r="P40" s="750"/>
      <c r="Q40" s="750"/>
      <c r="R40" s="750"/>
      <c r="S40" s="750"/>
      <c r="T40" s="750"/>
      <c r="U40" s="750"/>
      <c r="V40" s="750"/>
      <c r="W40" s="750"/>
      <c r="X40" s="750"/>
      <c r="Y40" s="750"/>
      <c r="Z40" s="750"/>
      <c r="AA40" s="750"/>
      <c r="AB40" s="750"/>
      <c r="AC40" s="750"/>
      <c r="AD40" s="750"/>
      <c r="AE40" s="750"/>
      <c r="AF40" s="750"/>
      <c r="AG40" s="750"/>
      <c r="AH40" s="750"/>
      <c r="AI40" s="750"/>
    </row>
    <row r="42" spans="1:40">
      <c r="A42" s="751" t="s">
        <v>144</v>
      </c>
      <c r="B42" s="751"/>
      <c r="C42" s="751"/>
      <c r="D42" s="751"/>
      <c r="E42" s="751"/>
      <c r="F42" s="751"/>
      <c r="G42" s="751"/>
      <c r="H42" s="751"/>
      <c r="I42" s="751"/>
      <c r="J42" s="751"/>
      <c r="K42" s="751"/>
      <c r="L42" s="751"/>
      <c r="M42" s="751"/>
      <c r="N42" s="751"/>
      <c r="O42" s="751"/>
      <c r="P42" s="751"/>
      <c r="Q42" s="751"/>
      <c r="R42" s="751"/>
      <c r="S42" s="751"/>
      <c r="T42" s="751"/>
      <c r="U42" s="751"/>
      <c r="V42" s="751"/>
      <c r="W42" s="751"/>
      <c r="X42" s="751"/>
      <c r="Y42" s="751"/>
      <c r="Z42" s="751"/>
      <c r="AA42" s="751"/>
      <c r="AB42" s="751"/>
      <c r="AC42" s="751"/>
      <c r="AD42" s="751"/>
      <c r="AE42" s="751"/>
      <c r="AF42" s="751"/>
      <c r="AG42" s="751"/>
      <c r="AH42" s="751"/>
      <c r="AI42" s="751"/>
    </row>
    <row r="43" spans="1:40" ht="14.25" customHeight="1"/>
    <row r="44" spans="1:40">
      <c r="A44" s="593" t="s">
        <v>113</v>
      </c>
      <c r="B44" s="756">
        <v>15</v>
      </c>
      <c r="C44" s="756"/>
      <c r="D44" s="756"/>
      <c r="F44" s="591" t="s">
        <v>114</v>
      </c>
      <c r="G44" s="756">
        <v>5</v>
      </c>
      <c r="H44" s="756"/>
      <c r="J44" s="591" t="s">
        <v>115</v>
      </c>
      <c r="K44" s="756">
        <f>B44*G44</f>
        <v>75</v>
      </c>
      <c r="L44" s="756"/>
      <c r="M44" s="594" t="s">
        <v>0</v>
      </c>
      <c r="O44" s="593"/>
      <c r="P44" s="594"/>
      <c r="Q44" s="594"/>
    </row>
    <row r="45" spans="1:40">
      <c r="B45" s="590"/>
      <c r="C45" s="479"/>
      <c r="D45" s="590"/>
      <c r="E45" s="595"/>
      <c r="F45" s="591"/>
      <c r="G45" s="595"/>
      <c r="H45" s="591"/>
      <c r="I45" s="591"/>
      <c r="J45" s="591"/>
      <c r="K45" s="756"/>
      <c r="L45" s="756"/>
      <c r="M45" s="591"/>
      <c r="O45" s="593"/>
    </row>
    <row r="46" spans="1:40">
      <c r="A46" s="593" t="s">
        <v>338</v>
      </c>
      <c r="B46" s="590"/>
      <c r="C46" s="590" t="s">
        <v>115</v>
      </c>
      <c r="D46" s="756">
        <f>SUM(K44:L45)</f>
        <v>75</v>
      </c>
      <c r="E46" s="756"/>
      <c r="F46" s="591" t="s">
        <v>0</v>
      </c>
      <c r="G46" s="590"/>
      <c r="H46" s="590"/>
      <c r="J46" s="591"/>
      <c r="K46" s="590"/>
      <c r="L46" s="590"/>
      <c r="M46" s="594"/>
      <c r="O46" s="593"/>
    </row>
    <row r="47" spans="1:40">
      <c r="B47" s="590"/>
      <c r="C47" s="590"/>
      <c r="D47" s="590"/>
      <c r="E47" s="590"/>
      <c r="F47" s="591"/>
      <c r="G47" s="590"/>
      <c r="H47" s="590"/>
      <c r="J47" s="591"/>
      <c r="K47" s="590"/>
      <c r="L47" s="590"/>
      <c r="M47" s="594"/>
      <c r="O47" s="593"/>
    </row>
    <row r="48" spans="1:40">
      <c r="A48" s="593" t="s">
        <v>532</v>
      </c>
      <c r="B48" s="590"/>
      <c r="C48" s="590"/>
      <c r="D48" s="590"/>
      <c r="E48" s="590"/>
      <c r="F48" s="591"/>
      <c r="G48" s="590"/>
      <c r="H48" s="590"/>
      <c r="J48" s="591"/>
      <c r="K48" s="590"/>
      <c r="L48" s="590"/>
      <c r="M48" s="594"/>
      <c r="O48" s="593"/>
    </row>
    <row r="49" spans="1:41">
      <c r="B49" s="593" t="s">
        <v>327</v>
      </c>
      <c r="J49" s="591"/>
      <c r="K49" s="590"/>
      <c r="L49" s="590"/>
      <c r="M49" s="594"/>
      <c r="O49" s="593"/>
    </row>
    <row r="50" spans="1:41">
      <c r="A50" s="593" t="s">
        <v>356</v>
      </c>
      <c r="B50" s="756">
        <v>15</v>
      </c>
      <c r="C50" s="756"/>
      <c r="D50" s="756"/>
      <c r="E50" s="593" t="s">
        <v>1</v>
      </c>
      <c r="F50" s="591" t="s">
        <v>77</v>
      </c>
      <c r="G50" s="756">
        <f>B50+B51</f>
        <v>30</v>
      </c>
      <c r="H50" s="756"/>
      <c r="I50" s="590" t="s">
        <v>1</v>
      </c>
      <c r="J50" s="591"/>
      <c r="K50" s="590"/>
      <c r="L50" s="590"/>
      <c r="M50" s="594"/>
      <c r="O50" s="593"/>
    </row>
    <row r="51" spans="1:41">
      <c r="A51" s="593" t="s">
        <v>357</v>
      </c>
      <c r="B51" s="756">
        <v>15</v>
      </c>
      <c r="C51" s="756"/>
      <c r="D51" s="756"/>
      <c r="E51" s="593" t="s">
        <v>1</v>
      </c>
      <c r="J51" s="591"/>
      <c r="K51" s="590"/>
      <c r="L51" s="590"/>
      <c r="M51" s="594"/>
      <c r="O51" s="593"/>
    </row>
    <row r="52" spans="1:41">
      <c r="B52" s="802"/>
      <c r="C52" s="802"/>
      <c r="D52" s="802"/>
      <c r="AM52" s="414"/>
    </row>
    <row r="53" spans="1:41">
      <c r="A53" s="752" t="s">
        <v>531</v>
      </c>
      <c r="B53" s="753"/>
      <c r="C53" s="753"/>
      <c r="D53" s="753"/>
      <c r="E53" s="753"/>
      <c r="F53" s="753"/>
      <c r="G53" s="753"/>
      <c r="H53" s="753"/>
      <c r="I53" s="753"/>
      <c r="J53" s="753"/>
      <c r="K53" s="753"/>
      <c r="L53" s="753"/>
      <c r="M53" s="753"/>
      <c r="N53" s="753"/>
      <c r="O53" s="753"/>
      <c r="P53" s="753"/>
      <c r="Q53" s="753"/>
      <c r="R53" s="753"/>
      <c r="S53" s="753"/>
      <c r="T53" s="753"/>
      <c r="U53" s="753"/>
      <c r="V53" s="753"/>
      <c r="W53" s="753"/>
      <c r="X53" s="753"/>
      <c r="Y53" s="753"/>
      <c r="Z53" s="753"/>
      <c r="AA53" s="753"/>
      <c r="AB53" s="753"/>
      <c r="AC53" s="753"/>
      <c r="AD53" s="753"/>
      <c r="AE53" s="753"/>
      <c r="AF53" s="753"/>
      <c r="AG53" s="753"/>
      <c r="AH53" s="753"/>
      <c r="AI53" s="754"/>
      <c r="AN53" s="415"/>
    </row>
    <row r="54" spans="1:41">
      <c r="AN54" s="415"/>
    </row>
    <row r="55" spans="1:41">
      <c r="A55" s="751" t="s">
        <v>320</v>
      </c>
      <c r="B55" s="751"/>
      <c r="C55" s="751"/>
      <c r="D55" s="751"/>
      <c r="E55" s="751"/>
      <c r="F55" s="751"/>
      <c r="G55" s="751"/>
      <c r="H55" s="751"/>
      <c r="I55" s="751"/>
      <c r="J55" s="751"/>
      <c r="K55" s="751"/>
      <c r="L55" s="751"/>
      <c r="M55" s="751"/>
      <c r="N55" s="751"/>
      <c r="O55" s="751"/>
      <c r="P55" s="751"/>
      <c r="Q55" s="751"/>
      <c r="R55" s="751"/>
      <c r="S55" s="751"/>
      <c r="T55" s="751"/>
      <c r="U55" s="751"/>
      <c r="V55" s="751"/>
      <c r="W55" s="751"/>
      <c r="X55" s="751"/>
      <c r="Y55" s="751"/>
      <c r="Z55" s="751"/>
      <c r="AA55" s="751"/>
      <c r="AB55" s="751"/>
      <c r="AC55" s="751"/>
      <c r="AD55" s="751"/>
      <c r="AE55" s="751"/>
      <c r="AF55" s="751"/>
      <c r="AG55" s="751"/>
      <c r="AH55" s="751"/>
      <c r="AI55" s="751"/>
      <c r="AN55" s="415"/>
    </row>
    <row r="56" spans="1:41">
      <c r="AN56" s="415"/>
    </row>
    <row r="57" spans="1:41">
      <c r="B57" s="593" t="s">
        <v>327</v>
      </c>
      <c r="F57" s="593" t="s">
        <v>328</v>
      </c>
      <c r="K57" s="593" t="s">
        <v>329</v>
      </c>
      <c r="AN57" s="415"/>
    </row>
    <row r="58" spans="1:41" s="591" customFormat="1">
      <c r="A58" s="591" t="s">
        <v>113</v>
      </c>
      <c r="B58" s="591" t="s">
        <v>126</v>
      </c>
      <c r="C58" s="756">
        <v>15</v>
      </c>
      <c r="D58" s="756"/>
      <c r="E58" s="591" t="s">
        <v>114</v>
      </c>
      <c r="F58" s="756">
        <v>2</v>
      </c>
      <c r="G58" s="757"/>
      <c r="H58" s="591" t="s">
        <v>128</v>
      </c>
      <c r="I58" s="590" t="s">
        <v>114</v>
      </c>
      <c r="J58" s="591" t="s">
        <v>126</v>
      </c>
      <c r="K58" s="757">
        <v>0.15</v>
      </c>
      <c r="L58" s="757"/>
      <c r="M58" s="590" t="s">
        <v>127</v>
      </c>
      <c r="N58" s="756">
        <v>0.1</v>
      </c>
      <c r="O58" s="756"/>
      <c r="P58" s="591" t="s">
        <v>128</v>
      </c>
      <c r="Z58" s="600"/>
      <c r="AA58" s="600"/>
      <c r="AB58" s="600"/>
      <c r="AC58" s="345"/>
      <c r="AD58" s="345"/>
      <c r="AJ58" s="426"/>
      <c r="AK58" s="426"/>
      <c r="AL58" s="427"/>
      <c r="AM58" s="427"/>
      <c r="AN58" s="428"/>
      <c r="AO58" s="428"/>
    </row>
    <row r="59" spans="1:41">
      <c r="A59" s="593" t="s">
        <v>113</v>
      </c>
      <c r="B59" s="758">
        <f>(C58*F58)*(K58+N58)</f>
        <v>7.5</v>
      </c>
      <c r="C59" s="758"/>
      <c r="D59" s="758"/>
      <c r="E59" s="593" t="s">
        <v>0</v>
      </c>
      <c r="AJ59" s="596">
        <f>B59</f>
        <v>7.5</v>
      </c>
      <c r="AN59" s="415"/>
    </row>
    <row r="60" spans="1:41">
      <c r="K60" s="756"/>
      <c r="L60" s="756"/>
      <c r="AN60" s="415"/>
    </row>
    <row r="61" spans="1:41">
      <c r="AN61" s="415"/>
    </row>
    <row r="62" spans="1:41" s="601" customFormat="1" hidden="1">
      <c r="A62" s="749" t="s">
        <v>313</v>
      </c>
      <c r="B62" s="749"/>
      <c r="C62" s="749"/>
      <c r="D62" s="749"/>
      <c r="E62" s="749"/>
      <c r="F62" s="749"/>
      <c r="G62" s="749"/>
      <c r="H62" s="749"/>
      <c r="I62" s="749"/>
      <c r="J62" s="749"/>
      <c r="K62" s="749"/>
      <c r="L62" s="749"/>
      <c r="M62" s="749"/>
      <c r="N62" s="749"/>
      <c r="O62" s="749"/>
      <c r="P62" s="749"/>
      <c r="Q62" s="749"/>
      <c r="R62" s="749"/>
      <c r="S62" s="749"/>
      <c r="T62" s="749"/>
      <c r="U62" s="749"/>
      <c r="V62" s="749"/>
      <c r="W62" s="749"/>
      <c r="X62" s="749"/>
      <c r="Y62" s="749"/>
      <c r="Z62" s="749"/>
      <c r="AA62" s="749"/>
      <c r="AB62" s="749"/>
      <c r="AC62" s="749"/>
      <c r="AD62" s="749"/>
      <c r="AE62" s="749"/>
      <c r="AF62" s="749"/>
      <c r="AG62" s="749"/>
      <c r="AH62" s="749"/>
      <c r="AI62" s="749"/>
      <c r="AJ62" s="429"/>
      <c r="AK62" s="430"/>
      <c r="AL62" s="431"/>
      <c r="AM62" s="432"/>
      <c r="AN62" s="432"/>
      <c r="AO62" s="433"/>
    </row>
    <row r="63" spans="1:41" hidden="1">
      <c r="AN63" s="415"/>
    </row>
    <row r="64" spans="1:41" hidden="1">
      <c r="A64" s="751" t="s">
        <v>158</v>
      </c>
      <c r="B64" s="751"/>
      <c r="C64" s="751"/>
      <c r="D64" s="751"/>
      <c r="E64" s="751"/>
      <c r="F64" s="751"/>
      <c r="G64" s="751"/>
      <c r="H64" s="751"/>
      <c r="I64" s="751"/>
      <c r="J64" s="751"/>
      <c r="K64" s="751"/>
      <c r="L64" s="751"/>
      <c r="M64" s="751"/>
      <c r="N64" s="751"/>
      <c r="O64" s="751"/>
      <c r="P64" s="751"/>
      <c r="Q64" s="751"/>
      <c r="R64" s="751"/>
      <c r="S64" s="751"/>
      <c r="T64" s="751"/>
      <c r="U64" s="751"/>
      <c r="V64" s="751"/>
      <c r="W64" s="751"/>
      <c r="X64" s="751"/>
      <c r="Y64" s="751"/>
      <c r="Z64" s="751"/>
      <c r="AA64" s="751"/>
      <c r="AB64" s="751"/>
      <c r="AC64" s="751"/>
      <c r="AD64" s="751"/>
      <c r="AE64" s="751"/>
      <c r="AF64" s="751"/>
      <c r="AG64" s="751"/>
      <c r="AH64" s="751"/>
      <c r="AI64" s="751"/>
      <c r="AN64" s="415"/>
    </row>
    <row r="65" spans="1:40" hidden="1">
      <c r="A65" s="751" t="s">
        <v>159</v>
      </c>
      <c r="B65" s="751"/>
      <c r="C65" s="751"/>
      <c r="D65" s="751"/>
      <c r="E65" s="751"/>
      <c r="F65" s="751"/>
      <c r="G65" s="751"/>
      <c r="H65" s="751"/>
      <c r="I65" s="751"/>
      <c r="J65" s="751"/>
      <c r="K65" s="751"/>
      <c r="L65" s="751"/>
      <c r="M65" s="751"/>
      <c r="N65" s="751"/>
      <c r="O65" s="751"/>
      <c r="P65" s="751"/>
      <c r="Q65" s="751"/>
      <c r="R65" s="751"/>
      <c r="S65" s="751"/>
      <c r="T65" s="751"/>
      <c r="U65" s="751"/>
      <c r="V65" s="751"/>
      <c r="W65" s="751"/>
      <c r="X65" s="751"/>
      <c r="Y65" s="751"/>
      <c r="Z65" s="751"/>
      <c r="AA65" s="751"/>
      <c r="AB65" s="751"/>
      <c r="AC65" s="751"/>
      <c r="AD65" s="751"/>
      <c r="AE65" s="751"/>
      <c r="AF65" s="751"/>
      <c r="AG65" s="751"/>
      <c r="AH65" s="751"/>
      <c r="AI65" s="751"/>
      <c r="AN65" s="415"/>
    </row>
    <row r="66" spans="1:40" hidden="1">
      <c r="AJ66" s="744" t="s">
        <v>315</v>
      </c>
      <c r="AK66" s="744"/>
      <c r="AL66" s="414" t="s">
        <v>161</v>
      </c>
      <c r="AN66" s="415"/>
    </row>
    <row r="67" spans="1:40" hidden="1">
      <c r="B67" s="593" t="s">
        <v>316</v>
      </c>
      <c r="AK67" s="596"/>
      <c r="AN67" s="415"/>
    </row>
    <row r="68" spans="1:40" hidden="1">
      <c r="A68" s="593" t="s">
        <v>113</v>
      </c>
      <c r="B68" s="755">
        <f>AJ69</f>
        <v>2</v>
      </c>
      <c r="C68" s="755"/>
      <c r="D68" s="593" t="s">
        <v>2</v>
      </c>
      <c r="F68" s="593" t="s">
        <v>114</v>
      </c>
      <c r="G68" s="756">
        <f>AL69</f>
        <v>0.3</v>
      </c>
      <c r="H68" s="756"/>
      <c r="I68" s="593" t="s">
        <v>162</v>
      </c>
      <c r="AK68" s="596"/>
      <c r="AN68" s="415"/>
    </row>
    <row r="69" spans="1:40" hidden="1">
      <c r="A69" s="593" t="s">
        <v>163</v>
      </c>
      <c r="B69" s="758">
        <f>B68*G68</f>
        <v>0.6</v>
      </c>
      <c r="C69" s="758"/>
      <c r="D69" s="751" t="s">
        <v>0</v>
      </c>
      <c r="E69" s="751"/>
      <c r="AJ69" s="596">
        <v>2</v>
      </c>
      <c r="AL69" s="414">
        <f>2*0.25^2*(1+SQRT(2))</f>
        <v>0.3</v>
      </c>
      <c r="AN69" s="415"/>
    </row>
    <row r="70" spans="1:40" hidden="1"/>
    <row r="71" spans="1:40" hidden="1">
      <c r="B71" s="593" t="s">
        <v>317</v>
      </c>
      <c r="AK71" s="596"/>
      <c r="AN71" s="415"/>
    </row>
    <row r="72" spans="1:40" hidden="1">
      <c r="A72" s="593" t="s">
        <v>113</v>
      </c>
      <c r="B72" s="755">
        <f>AJ73</f>
        <v>5</v>
      </c>
      <c r="C72" s="755"/>
      <c r="D72" s="593" t="s">
        <v>2</v>
      </c>
      <c r="F72" s="593" t="s">
        <v>114</v>
      </c>
      <c r="G72" s="756">
        <f>AL73</f>
        <v>0.2</v>
      </c>
      <c r="H72" s="756"/>
      <c r="I72" s="593" t="s">
        <v>162</v>
      </c>
      <c r="AJ72" s="744" t="s">
        <v>318</v>
      </c>
      <c r="AK72" s="744"/>
      <c r="AN72" s="415"/>
    </row>
    <row r="73" spans="1:40" hidden="1">
      <c r="A73" s="593" t="s">
        <v>163</v>
      </c>
      <c r="B73" s="758">
        <f>B72*G72</f>
        <v>1</v>
      </c>
      <c r="C73" s="758"/>
      <c r="D73" s="751" t="s">
        <v>0</v>
      </c>
      <c r="E73" s="751"/>
      <c r="AJ73" s="596">
        <v>5</v>
      </c>
      <c r="AL73" s="414">
        <f>PI()*0.25^2</f>
        <v>0.2</v>
      </c>
      <c r="AN73" s="415"/>
    </row>
    <row r="74" spans="1:40" hidden="1"/>
    <row r="75" spans="1:40" hidden="1">
      <c r="A75" s="593" t="s">
        <v>319</v>
      </c>
      <c r="C75" s="756">
        <f>B69+B73</f>
        <v>1.6</v>
      </c>
      <c r="D75" s="757"/>
      <c r="E75" s="593" t="s">
        <v>0</v>
      </c>
    </row>
    <row r="76" spans="1:40" hidden="1"/>
    <row r="77" spans="1:40" hidden="1">
      <c r="A77" s="750" t="s">
        <v>314</v>
      </c>
      <c r="B77" s="750"/>
      <c r="C77" s="750"/>
      <c r="D77" s="750"/>
      <c r="E77" s="750"/>
      <c r="F77" s="750"/>
      <c r="G77" s="750"/>
      <c r="H77" s="750"/>
      <c r="I77" s="750"/>
      <c r="J77" s="750"/>
      <c r="K77" s="750"/>
      <c r="L77" s="750"/>
      <c r="M77" s="750"/>
      <c r="N77" s="750"/>
      <c r="O77" s="750"/>
      <c r="P77" s="750"/>
      <c r="Q77" s="750"/>
      <c r="R77" s="750"/>
      <c r="S77" s="750"/>
      <c r="T77" s="750"/>
      <c r="U77" s="750"/>
      <c r="V77" s="750"/>
      <c r="W77" s="750"/>
      <c r="X77" s="750"/>
      <c r="Y77" s="750"/>
      <c r="Z77" s="750"/>
      <c r="AA77" s="750"/>
      <c r="AB77" s="750"/>
      <c r="AC77" s="750"/>
      <c r="AD77" s="750"/>
      <c r="AE77" s="750"/>
      <c r="AF77" s="750"/>
      <c r="AG77" s="750"/>
      <c r="AH77" s="750"/>
      <c r="AI77" s="750"/>
    </row>
    <row r="78" spans="1:40" hidden="1"/>
    <row r="79" spans="1:40" hidden="1">
      <c r="A79" s="751" t="s">
        <v>312</v>
      </c>
      <c r="B79" s="751"/>
      <c r="C79" s="751"/>
      <c r="D79" s="751"/>
      <c r="E79" s="751"/>
      <c r="F79" s="751"/>
      <c r="G79" s="751"/>
      <c r="H79" s="751"/>
      <c r="I79" s="751"/>
      <c r="J79" s="751"/>
      <c r="K79" s="751"/>
      <c r="L79" s="751"/>
      <c r="M79" s="751"/>
      <c r="N79" s="751"/>
      <c r="O79" s="751"/>
      <c r="P79" s="751"/>
      <c r="Q79" s="751"/>
      <c r="R79" s="751"/>
      <c r="S79" s="751"/>
      <c r="T79" s="751"/>
      <c r="U79" s="751"/>
      <c r="V79" s="751"/>
      <c r="W79" s="751"/>
      <c r="X79" s="751"/>
      <c r="Y79" s="751"/>
      <c r="Z79" s="751"/>
      <c r="AA79" s="751"/>
      <c r="AB79" s="751"/>
      <c r="AC79" s="751"/>
      <c r="AD79" s="751"/>
      <c r="AE79" s="751"/>
      <c r="AF79" s="751"/>
      <c r="AG79" s="751"/>
      <c r="AH79" s="751"/>
      <c r="AI79" s="751"/>
    </row>
    <row r="80" spans="1:40" hidden="1"/>
    <row r="81" spans="1:5" hidden="1">
      <c r="A81" s="593" t="s">
        <v>152</v>
      </c>
      <c r="B81" s="758" t="e">
        <f>#REF!</f>
        <v>#REF!</v>
      </c>
      <c r="C81" s="751"/>
      <c r="D81" s="751"/>
      <c r="E81" s="593" t="s">
        <v>0</v>
      </c>
    </row>
  </sheetData>
  <mergeCells count="62">
    <mergeCell ref="B81:D81"/>
    <mergeCell ref="AJ72:AK72"/>
    <mergeCell ref="B73:C73"/>
    <mergeCell ref="D73:E73"/>
    <mergeCell ref="C75:D75"/>
    <mergeCell ref="A77:AI77"/>
    <mergeCell ref="A79:AI79"/>
    <mergeCell ref="B68:C68"/>
    <mergeCell ref="G68:H68"/>
    <mergeCell ref="B69:C69"/>
    <mergeCell ref="D69:E69"/>
    <mergeCell ref="B72:C72"/>
    <mergeCell ref="G72:H72"/>
    <mergeCell ref="AJ66:AK66"/>
    <mergeCell ref="A53:AI53"/>
    <mergeCell ref="A55:AI55"/>
    <mergeCell ref="C58:D58"/>
    <mergeCell ref="F58:G58"/>
    <mergeCell ref="K58:L58"/>
    <mergeCell ref="N58:O58"/>
    <mergeCell ref="B59:D59"/>
    <mergeCell ref="K60:L60"/>
    <mergeCell ref="A62:AI62"/>
    <mergeCell ref="A64:AI64"/>
    <mergeCell ref="A65:AI65"/>
    <mergeCell ref="B52:D52"/>
    <mergeCell ref="B38:D38"/>
    <mergeCell ref="A40:AI40"/>
    <mergeCell ref="A42:AI42"/>
    <mergeCell ref="B44:D44"/>
    <mergeCell ref="G44:H44"/>
    <mergeCell ref="K44:L44"/>
    <mergeCell ref="K45:L45"/>
    <mergeCell ref="D46:E46"/>
    <mergeCell ref="B50:D50"/>
    <mergeCell ref="G50:H50"/>
    <mergeCell ref="B51:D51"/>
    <mergeCell ref="A35:AI35"/>
    <mergeCell ref="AJ36:AK36"/>
    <mergeCell ref="AM36:AN36"/>
    <mergeCell ref="B37:D37"/>
    <mergeCell ref="G37:H37"/>
    <mergeCell ref="J37:M37"/>
    <mergeCell ref="Q37:R37"/>
    <mergeCell ref="A34:AI34"/>
    <mergeCell ref="A23:AI23"/>
    <mergeCell ref="B25:D25"/>
    <mergeCell ref="G25:H25"/>
    <mergeCell ref="K25:L25"/>
    <mergeCell ref="K26:L26"/>
    <mergeCell ref="D27:E27"/>
    <mergeCell ref="B30:D30"/>
    <mergeCell ref="G30:H30"/>
    <mergeCell ref="K30:L30"/>
    <mergeCell ref="K31:L31"/>
    <mergeCell ref="D32:E32"/>
    <mergeCell ref="A19:AI19"/>
    <mergeCell ref="A4:AI4"/>
    <mergeCell ref="B5:K5"/>
    <mergeCell ref="A6:AI6"/>
    <mergeCell ref="A13:AI13"/>
    <mergeCell ref="A17:AI17"/>
  </mergeCells>
  <pageMargins left="0.51181102362204722" right="0.51181102362204722" top="0.78740157480314965" bottom="0.78740157480314965" header="0.31496062992125984" footer="0.31496062992125984"/>
  <pageSetup paperSize="9" scale="59" orientation="portrait" r:id="rId1"/>
  <rowBreaks count="1" manualBreakCount="1">
    <brk id="61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0CCEA-4732-49AB-8401-D66679163C08}">
  <dimension ref="A1:AO81"/>
  <sheetViews>
    <sheetView view="pageBreakPreview" topLeftCell="A37" zoomScale="85" zoomScaleSheetLayoutView="85" workbookViewId="0">
      <selection activeCell="B52" sqref="B52:D52"/>
    </sheetView>
  </sheetViews>
  <sheetFormatPr defaultColWidth="9.140625" defaultRowHeight="15"/>
  <cols>
    <col min="1" max="1" width="3.7109375" style="593" customWidth="1"/>
    <col min="2" max="2" width="4.42578125" style="593" customWidth="1"/>
    <col min="3" max="3" width="8.140625" style="593" bestFit="1" customWidth="1"/>
    <col min="4" max="4" width="4.7109375" style="593" bestFit="1" customWidth="1"/>
    <col min="5" max="5" width="4.5703125" style="593" customWidth="1"/>
    <col min="6" max="6" width="4.7109375" style="593" customWidth="1"/>
    <col min="7" max="7" width="5.5703125" style="593" customWidth="1"/>
    <col min="8" max="8" width="5" style="593" customWidth="1"/>
    <col min="9" max="10" width="3.7109375" style="593" customWidth="1"/>
    <col min="11" max="11" width="5" style="593" customWidth="1"/>
    <col min="12" max="13" width="3.7109375" style="593" customWidth="1"/>
    <col min="14" max="14" width="3.7109375" style="594" customWidth="1"/>
    <col min="15" max="15" width="4" style="594" customWidth="1"/>
    <col min="16" max="18" width="3.7109375" style="593" customWidth="1"/>
    <col min="19" max="19" width="4.7109375" style="594" customWidth="1"/>
    <col min="20" max="34" width="3.7109375" style="593" customWidth="1"/>
    <col min="35" max="35" width="6.42578125" style="593" customWidth="1"/>
    <col min="36" max="36" width="12.28515625" style="596" customWidth="1"/>
    <col min="37" max="37" width="9.140625" style="413"/>
    <col min="38" max="38" width="9.140625" style="414"/>
    <col min="39" max="39" width="9.140625" style="415"/>
    <col min="40" max="41" width="9.140625" style="603"/>
    <col min="42" max="16384" width="9.140625" style="593"/>
  </cols>
  <sheetData>
    <row r="1" spans="1:35" ht="24" customHeight="1">
      <c r="A1" s="598"/>
      <c r="B1" s="598"/>
      <c r="C1" s="598"/>
      <c r="D1" s="598"/>
      <c r="E1" s="598"/>
      <c r="F1" s="598"/>
      <c r="G1" s="598"/>
      <c r="H1" s="598"/>
      <c r="I1" s="598"/>
      <c r="J1" s="598"/>
      <c r="K1" s="598"/>
    </row>
    <row r="2" spans="1:35" ht="21.75" customHeight="1">
      <c r="A2" s="598"/>
      <c r="B2" s="598"/>
      <c r="C2" s="598"/>
      <c r="D2" s="598"/>
      <c r="E2" s="598"/>
      <c r="F2" s="598"/>
      <c r="G2" s="598"/>
      <c r="H2" s="598"/>
      <c r="I2" s="598"/>
      <c r="J2" s="598"/>
      <c r="K2" s="598"/>
    </row>
    <row r="3" spans="1:35" ht="29.25" customHeight="1">
      <c r="A3" s="598"/>
      <c r="B3" s="598"/>
      <c r="C3" s="598"/>
      <c r="D3" s="598"/>
      <c r="E3" s="598"/>
      <c r="F3" s="598"/>
      <c r="G3" s="598"/>
      <c r="H3" s="598"/>
      <c r="I3" s="598"/>
      <c r="J3" s="598"/>
      <c r="K3" s="598"/>
    </row>
    <row r="4" spans="1:35" ht="18" customHeight="1">
      <c r="A4" s="641" t="s">
        <v>335</v>
      </c>
      <c r="B4" s="641"/>
      <c r="C4" s="641"/>
      <c r="D4" s="641"/>
      <c r="E4" s="641"/>
      <c r="F4" s="641"/>
      <c r="G4" s="641"/>
      <c r="H4" s="641"/>
      <c r="I4" s="641"/>
      <c r="J4" s="641"/>
      <c r="K4" s="641"/>
      <c r="L4" s="641"/>
      <c r="M4" s="641"/>
      <c r="N4" s="641"/>
      <c r="O4" s="641"/>
      <c r="P4" s="641"/>
      <c r="Q4" s="641"/>
      <c r="R4" s="641"/>
      <c r="S4" s="641"/>
      <c r="T4" s="641"/>
      <c r="U4" s="641"/>
      <c r="V4" s="641"/>
      <c r="W4" s="641"/>
      <c r="X4" s="641"/>
      <c r="Y4" s="641"/>
      <c r="Z4" s="641"/>
      <c r="AA4" s="641"/>
      <c r="AB4" s="641"/>
      <c r="AC4" s="641"/>
      <c r="AD4" s="641"/>
      <c r="AE4" s="641"/>
      <c r="AF4" s="641"/>
      <c r="AG4" s="641"/>
      <c r="AH4" s="641"/>
      <c r="AI4" s="641"/>
    </row>
    <row r="5" spans="1:35" ht="18" customHeight="1">
      <c r="A5" s="98"/>
      <c r="B5" s="640"/>
      <c r="C5" s="640"/>
      <c r="D5" s="640"/>
      <c r="E5" s="640"/>
      <c r="F5" s="640"/>
      <c r="G5" s="640"/>
      <c r="H5" s="640"/>
      <c r="I5" s="640"/>
      <c r="J5" s="640"/>
      <c r="K5" s="640"/>
    </row>
    <row r="6" spans="1:35" ht="18" customHeight="1">
      <c r="A6" s="641" t="s">
        <v>350</v>
      </c>
      <c r="B6" s="641"/>
      <c r="C6" s="641"/>
      <c r="D6" s="641"/>
      <c r="E6" s="641"/>
      <c r="F6" s="641"/>
      <c r="G6" s="641"/>
      <c r="H6" s="641"/>
      <c r="I6" s="641"/>
      <c r="J6" s="641"/>
      <c r="K6" s="641"/>
      <c r="L6" s="641"/>
      <c r="M6" s="641"/>
      <c r="N6" s="641"/>
      <c r="O6" s="641"/>
      <c r="P6" s="641"/>
      <c r="Q6" s="641"/>
      <c r="R6" s="641"/>
      <c r="S6" s="641"/>
      <c r="T6" s="641"/>
      <c r="U6" s="641"/>
      <c r="V6" s="641"/>
      <c r="W6" s="641"/>
      <c r="X6" s="641"/>
      <c r="Y6" s="641"/>
      <c r="Z6" s="641"/>
      <c r="AA6" s="641"/>
      <c r="AB6" s="641"/>
      <c r="AC6" s="641"/>
      <c r="AD6" s="641"/>
      <c r="AE6" s="641"/>
      <c r="AF6" s="641"/>
      <c r="AG6" s="641"/>
      <c r="AH6" s="641"/>
      <c r="AI6" s="641"/>
    </row>
    <row r="7" spans="1:35" ht="18" customHeight="1">
      <c r="A7" s="109"/>
      <c r="B7" s="597"/>
      <c r="C7" s="597"/>
      <c r="D7" s="597"/>
      <c r="E7" s="597"/>
      <c r="F7" s="597"/>
      <c r="G7" s="597"/>
      <c r="H7" s="597"/>
      <c r="I7" s="597"/>
      <c r="J7" s="597"/>
      <c r="K7" s="597"/>
    </row>
    <row r="8" spans="1:35" ht="18" customHeight="1">
      <c r="A8" s="113" t="s">
        <v>511</v>
      </c>
      <c r="B8" s="584"/>
      <c r="C8" s="584"/>
      <c r="D8" s="584"/>
      <c r="E8" s="584"/>
      <c r="F8" s="584"/>
      <c r="G8" s="584"/>
      <c r="H8" s="584"/>
      <c r="I8" s="584"/>
      <c r="J8" s="584"/>
      <c r="K8" s="584"/>
      <c r="L8" s="592"/>
      <c r="M8" s="592"/>
      <c r="N8" s="480"/>
    </row>
    <row r="9" spans="1:35" ht="18" customHeight="1">
      <c r="A9" s="113" t="s">
        <v>512</v>
      </c>
      <c r="B9" s="584"/>
      <c r="C9" s="584"/>
      <c r="D9" s="584"/>
      <c r="E9" s="584"/>
      <c r="F9" s="584"/>
      <c r="G9" s="584"/>
      <c r="H9" s="584"/>
      <c r="I9" s="584"/>
      <c r="J9" s="584"/>
      <c r="K9" s="584"/>
      <c r="L9" s="592"/>
      <c r="M9" s="592"/>
      <c r="N9" s="480"/>
    </row>
    <row r="10" spans="1:35" ht="18" customHeight="1">
      <c r="A10" s="400" t="s">
        <v>534</v>
      </c>
      <c r="B10" s="605"/>
      <c r="C10" s="605"/>
      <c r="D10" s="605"/>
      <c r="E10" s="605"/>
      <c r="F10" s="605"/>
      <c r="G10" s="605"/>
      <c r="H10" s="605"/>
      <c r="I10" s="605"/>
      <c r="J10" s="605"/>
      <c r="K10" s="605"/>
      <c r="L10" s="592"/>
      <c r="M10" s="592"/>
      <c r="N10" s="480"/>
    </row>
    <row r="11" spans="1:35" ht="18" customHeight="1">
      <c r="A11" s="398" t="s">
        <v>514</v>
      </c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592"/>
      <c r="M11" s="592"/>
      <c r="N11" s="480"/>
    </row>
    <row r="12" spans="1:35" ht="18" customHeight="1"/>
    <row r="13" spans="1:35" ht="30" customHeight="1">
      <c r="A13" s="798" t="s">
        <v>533</v>
      </c>
      <c r="B13" s="799"/>
      <c r="C13" s="799"/>
      <c r="D13" s="799"/>
      <c r="E13" s="799"/>
      <c r="F13" s="799"/>
      <c r="G13" s="799"/>
      <c r="H13" s="799"/>
      <c r="I13" s="799"/>
      <c r="J13" s="799"/>
      <c r="K13" s="799"/>
      <c r="L13" s="799"/>
      <c r="M13" s="799"/>
      <c r="N13" s="799"/>
      <c r="O13" s="799"/>
      <c r="P13" s="799"/>
      <c r="Q13" s="799"/>
      <c r="R13" s="799"/>
      <c r="S13" s="799"/>
      <c r="T13" s="799"/>
      <c r="U13" s="799"/>
      <c r="V13" s="799"/>
      <c r="W13" s="799"/>
      <c r="X13" s="799"/>
      <c r="Y13" s="799"/>
      <c r="Z13" s="799"/>
      <c r="AA13" s="799"/>
      <c r="AB13" s="799"/>
      <c r="AC13" s="799"/>
      <c r="AD13" s="799"/>
      <c r="AE13" s="799"/>
      <c r="AF13" s="799"/>
      <c r="AG13" s="799"/>
      <c r="AH13" s="799"/>
      <c r="AI13" s="800"/>
    </row>
    <row r="17" spans="1:39">
      <c r="A17" s="752" t="s">
        <v>521</v>
      </c>
      <c r="B17" s="753"/>
      <c r="C17" s="753"/>
      <c r="D17" s="753"/>
      <c r="E17" s="753"/>
      <c r="F17" s="753"/>
      <c r="G17" s="753"/>
      <c r="H17" s="753"/>
      <c r="I17" s="753"/>
      <c r="J17" s="753"/>
      <c r="K17" s="753"/>
      <c r="L17" s="753"/>
      <c r="M17" s="753"/>
      <c r="N17" s="753"/>
      <c r="O17" s="753"/>
      <c r="P17" s="753"/>
      <c r="Q17" s="753"/>
      <c r="R17" s="753"/>
      <c r="S17" s="753"/>
      <c r="T17" s="753"/>
      <c r="U17" s="753"/>
      <c r="V17" s="753"/>
      <c r="W17" s="753"/>
      <c r="X17" s="753"/>
      <c r="Y17" s="753"/>
      <c r="Z17" s="753"/>
      <c r="AA17" s="753"/>
      <c r="AB17" s="753"/>
      <c r="AC17" s="753"/>
      <c r="AD17" s="753"/>
      <c r="AE17" s="753"/>
      <c r="AF17" s="753"/>
      <c r="AG17" s="753"/>
      <c r="AH17" s="753"/>
      <c r="AI17" s="754"/>
    </row>
    <row r="19" spans="1:39">
      <c r="A19" s="750" t="s">
        <v>522</v>
      </c>
      <c r="B19" s="750"/>
      <c r="C19" s="750"/>
      <c r="D19" s="750"/>
      <c r="E19" s="750"/>
      <c r="F19" s="750"/>
      <c r="G19" s="750"/>
      <c r="H19" s="750"/>
      <c r="I19" s="750"/>
      <c r="J19" s="750"/>
      <c r="K19" s="750"/>
      <c r="L19" s="750"/>
      <c r="M19" s="750"/>
      <c r="N19" s="750"/>
      <c r="O19" s="750"/>
      <c r="P19" s="750"/>
      <c r="Q19" s="750"/>
      <c r="R19" s="750"/>
      <c r="S19" s="750"/>
      <c r="T19" s="750"/>
      <c r="U19" s="750"/>
      <c r="V19" s="750"/>
      <c r="W19" s="750"/>
      <c r="X19" s="750"/>
      <c r="Y19" s="750"/>
      <c r="Z19" s="750"/>
      <c r="AA19" s="750"/>
      <c r="AB19" s="750"/>
      <c r="AC19" s="750"/>
      <c r="AD19" s="750"/>
      <c r="AE19" s="750"/>
      <c r="AF19" s="750"/>
      <c r="AG19" s="750"/>
      <c r="AH19" s="750"/>
      <c r="AI19" s="750"/>
    </row>
    <row r="20" spans="1:39">
      <c r="A20" s="592" t="s">
        <v>523</v>
      </c>
      <c r="B20" s="592"/>
      <c r="C20" s="592">
        <v>5</v>
      </c>
      <c r="D20" s="592" t="s">
        <v>524</v>
      </c>
      <c r="E20" s="592">
        <v>25</v>
      </c>
      <c r="F20" s="592" t="s">
        <v>1</v>
      </c>
      <c r="G20" s="592" t="s">
        <v>115</v>
      </c>
      <c r="H20" s="592">
        <f>C20*E20</f>
        <v>125</v>
      </c>
      <c r="I20" s="592" t="s">
        <v>0</v>
      </c>
      <c r="J20" s="592"/>
      <c r="K20" s="592"/>
      <c r="L20" s="592"/>
      <c r="M20" s="592"/>
      <c r="N20" s="592"/>
      <c r="O20" s="592"/>
      <c r="P20" s="592"/>
      <c r="Q20" s="592"/>
      <c r="R20" s="592"/>
      <c r="S20" s="592"/>
      <c r="T20" s="592"/>
      <c r="U20" s="592"/>
      <c r="V20" s="592"/>
      <c r="W20" s="592"/>
      <c r="X20" s="592"/>
      <c r="Y20" s="592"/>
      <c r="Z20" s="592"/>
      <c r="AA20" s="592"/>
      <c r="AB20" s="592"/>
      <c r="AC20" s="592"/>
      <c r="AD20" s="592"/>
      <c r="AE20" s="592"/>
      <c r="AF20" s="592"/>
      <c r="AG20" s="592"/>
      <c r="AH20" s="592"/>
      <c r="AI20" s="592"/>
    </row>
    <row r="21" spans="1:39">
      <c r="A21" s="592"/>
      <c r="B21" s="592"/>
      <c r="C21" s="592"/>
      <c r="D21" s="592"/>
      <c r="E21" s="592"/>
      <c r="F21" s="592"/>
      <c r="G21" s="592"/>
      <c r="H21" s="592"/>
      <c r="I21" s="592"/>
      <c r="J21" s="592"/>
      <c r="K21" s="592"/>
      <c r="L21" s="592"/>
      <c r="M21" s="592"/>
      <c r="N21" s="592"/>
      <c r="O21" s="592"/>
      <c r="P21" s="592"/>
      <c r="Q21" s="592"/>
      <c r="R21" s="592"/>
      <c r="S21" s="592"/>
      <c r="T21" s="592"/>
      <c r="U21" s="592"/>
      <c r="V21" s="592"/>
      <c r="W21" s="592"/>
      <c r="X21" s="592"/>
      <c r="Y21" s="592"/>
      <c r="Z21" s="592"/>
      <c r="AA21" s="592"/>
      <c r="AB21" s="592"/>
      <c r="AC21" s="592"/>
      <c r="AD21" s="592"/>
      <c r="AE21" s="592"/>
      <c r="AF21" s="592"/>
      <c r="AG21" s="592"/>
      <c r="AH21" s="592"/>
      <c r="AI21" s="592"/>
    </row>
    <row r="23" spans="1:39">
      <c r="A23" s="750" t="s">
        <v>525</v>
      </c>
      <c r="B23" s="750"/>
      <c r="C23" s="750"/>
      <c r="D23" s="750"/>
      <c r="E23" s="750"/>
      <c r="F23" s="750"/>
      <c r="G23" s="750"/>
      <c r="H23" s="750"/>
      <c r="I23" s="750"/>
      <c r="J23" s="750"/>
      <c r="K23" s="750"/>
      <c r="L23" s="750"/>
      <c r="M23" s="750"/>
      <c r="N23" s="750"/>
      <c r="O23" s="750"/>
      <c r="P23" s="750"/>
      <c r="Q23" s="750"/>
      <c r="R23" s="750"/>
      <c r="S23" s="750"/>
      <c r="T23" s="750"/>
      <c r="U23" s="750"/>
      <c r="V23" s="750"/>
      <c r="W23" s="750"/>
      <c r="X23" s="750"/>
      <c r="Y23" s="750"/>
      <c r="Z23" s="750"/>
      <c r="AA23" s="750"/>
      <c r="AB23" s="750"/>
      <c r="AC23" s="750"/>
      <c r="AD23" s="750"/>
      <c r="AE23" s="750"/>
      <c r="AF23" s="750"/>
      <c r="AG23" s="750"/>
      <c r="AH23" s="750"/>
      <c r="AI23" s="750"/>
    </row>
    <row r="25" spans="1:39">
      <c r="A25" s="593" t="s">
        <v>354</v>
      </c>
      <c r="B25" s="756">
        <v>125</v>
      </c>
      <c r="C25" s="756"/>
      <c r="D25" s="756"/>
      <c r="E25" s="593" t="s">
        <v>114</v>
      </c>
      <c r="F25" s="591"/>
      <c r="G25" s="756">
        <v>0.2</v>
      </c>
      <c r="H25" s="756"/>
      <c r="J25" s="591" t="s">
        <v>115</v>
      </c>
      <c r="K25" s="756">
        <f>B25*G25</f>
        <v>25</v>
      </c>
      <c r="L25" s="756"/>
      <c r="M25" s="594" t="s">
        <v>3</v>
      </c>
      <c r="O25" s="593"/>
      <c r="P25" s="594"/>
      <c r="Q25" s="594"/>
      <c r="AM25" s="414"/>
    </row>
    <row r="26" spans="1:39">
      <c r="B26" s="590"/>
      <c r="C26" s="479"/>
      <c r="D26" s="590"/>
      <c r="E26" s="595"/>
      <c r="F26" s="591"/>
      <c r="G26" s="595"/>
      <c r="H26" s="591"/>
      <c r="I26" s="591"/>
      <c r="J26" s="591"/>
      <c r="K26" s="756"/>
      <c r="L26" s="756"/>
      <c r="M26" s="591"/>
      <c r="O26" s="593"/>
      <c r="AJ26" s="596">
        <f>D27</f>
        <v>25</v>
      </c>
    </row>
    <row r="27" spans="1:39">
      <c r="A27" s="593" t="s">
        <v>338</v>
      </c>
      <c r="B27" s="590"/>
      <c r="C27" s="590" t="s">
        <v>115</v>
      </c>
      <c r="D27" s="756">
        <f>SUM(K25:L26)</f>
        <v>25</v>
      </c>
      <c r="E27" s="756"/>
      <c r="F27" s="590" t="str">
        <f>M25</f>
        <v>m³</v>
      </c>
      <c r="G27" s="590"/>
      <c r="H27" s="590"/>
      <c r="J27" s="591"/>
      <c r="K27" s="590"/>
      <c r="L27" s="590"/>
      <c r="M27" s="594"/>
      <c r="O27" s="593"/>
    </row>
    <row r="28" spans="1:39">
      <c r="B28" s="590"/>
      <c r="C28" s="590"/>
      <c r="D28" s="590"/>
      <c r="E28" s="590"/>
      <c r="F28" s="590"/>
      <c r="G28" s="590"/>
      <c r="H28" s="590"/>
      <c r="J28" s="591"/>
      <c r="K28" s="590"/>
      <c r="L28" s="590"/>
      <c r="M28" s="594"/>
      <c r="O28" s="593"/>
    </row>
    <row r="29" spans="1:39">
      <c r="A29" s="593" t="s">
        <v>526</v>
      </c>
      <c r="B29" s="590"/>
      <c r="C29" s="590"/>
      <c r="D29" s="590"/>
      <c r="E29" s="590"/>
      <c r="F29" s="590"/>
      <c r="G29" s="590"/>
      <c r="H29" s="590"/>
      <c r="J29" s="591"/>
      <c r="K29" s="590"/>
      <c r="L29" s="590"/>
      <c r="M29" s="594"/>
      <c r="O29" s="593"/>
    </row>
    <row r="30" spans="1:39">
      <c r="A30" s="593" t="s">
        <v>354</v>
      </c>
      <c r="B30" s="756">
        <v>125</v>
      </c>
      <c r="C30" s="756"/>
      <c r="D30" s="756"/>
      <c r="E30" s="593" t="s">
        <v>114</v>
      </c>
      <c r="F30" s="591"/>
      <c r="G30" s="756">
        <v>0.2</v>
      </c>
      <c r="H30" s="756"/>
      <c r="J30" s="591" t="s">
        <v>115</v>
      </c>
      <c r="K30" s="756">
        <f>B30*G30</f>
        <v>25</v>
      </c>
      <c r="L30" s="756"/>
      <c r="M30" s="594" t="s">
        <v>3</v>
      </c>
      <c r="O30" s="593"/>
    </row>
    <row r="31" spans="1:39">
      <c r="B31" s="590"/>
      <c r="C31" s="479"/>
      <c r="D31" s="590"/>
      <c r="E31" s="595"/>
      <c r="F31" s="591"/>
      <c r="G31" s="595"/>
      <c r="H31" s="591"/>
      <c r="I31" s="591"/>
      <c r="J31" s="591"/>
      <c r="K31" s="756"/>
      <c r="L31" s="756"/>
      <c r="M31" s="591"/>
      <c r="O31" s="593"/>
    </row>
    <row r="32" spans="1:39">
      <c r="A32" s="593" t="s">
        <v>338</v>
      </c>
      <c r="B32" s="590"/>
      <c r="C32" s="590" t="s">
        <v>115</v>
      </c>
      <c r="D32" s="756">
        <f>SUM(K30:L31)</f>
        <v>25</v>
      </c>
      <c r="E32" s="756"/>
      <c r="F32" s="590" t="str">
        <f>M30</f>
        <v>m³</v>
      </c>
      <c r="G32" s="590"/>
      <c r="H32" s="590"/>
      <c r="J32" s="591"/>
      <c r="K32" s="590"/>
      <c r="L32" s="590"/>
      <c r="M32" s="594"/>
      <c r="O32" s="593"/>
    </row>
    <row r="33" spans="1:40">
      <c r="AN33" s="415"/>
    </row>
    <row r="34" spans="1:40">
      <c r="A34" s="752" t="s">
        <v>527</v>
      </c>
      <c r="B34" s="753"/>
      <c r="C34" s="753"/>
      <c r="D34" s="753"/>
      <c r="E34" s="753"/>
      <c r="F34" s="753"/>
      <c r="G34" s="753"/>
      <c r="H34" s="753"/>
      <c r="I34" s="753"/>
      <c r="J34" s="753"/>
      <c r="K34" s="753"/>
      <c r="L34" s="753"/>
      <c r="M34" s="753"/>
      <c r="N34" s="753"/>
      <c r="O34" s="753"/>
      <c r="P34" s="753"/>
      <c r="Q34" s="753"/>
      <c r="R34" s="753"/>
      <c r="S34" s="753"/>
      <c r="T34" s="753"/>
      <c r="U34" s="753"/>
      <c r="V34" s="753"/>
      <c r="W34" s="753"/>
      <c r="X34" s="753"/>
      <c r="Y34" s="753"/>
      <c r="Z34" s="753"/>
      <c r="AA34" s="753"/>
      <c r="AB34" s="753"/>
      <c r="AC34" s="753"/>
      <c r="AD34" s="753"/>
      <c r="AE34" s="753"/>
      <c r="AF34" s="753"/>
      <c r="AG34" s="753"/>
      <c r="AH34" s="753"/>
      <c r="AI34" s="754"/>
      <c r="AN34" s="415"/>
    </row>
    <row r="35" spans="1:40">
      <c r="A35" s="749" t="s">
        <v>528</v>
      </c>
      <c r="B35" s="749"/>
      <c r="C35" s="749"/>
      <c r="D35" s="749"/>
      <c r="E35" s="749"/>
      <c r="F35" s="749"/>
      <c r="G35" s="749"/>
      <c r="H35" s="749"/>
      <c r="I35" s="749"/>
      <c r="J35" s="749"/>
      <c r="K35" s="749"/>
      <c r="L35" s="749"/>
      <c r="M35" s="749"/>
      <c r="N35" s="749"/>
      <c r="O35" s="749"/>
      <c r="P35" s="749"/>
      <c r="Q35" s="749"/>
      <c r="R35" s="749"/>
      <c r="S35" s="749"/>
      <c r="T35" s="749"/>
      <c r="U35" s="749"/>
      <c r="V35" s="749"/>
      <c r="W35" s="749"/>
      <c r="X35" s="749"/>
      <c r="Y35" s="749"/>
      <c r="Z35" s="749"/>
      <c r="AA35" s="749"/>
      <c r="AB35" s="749"/>
      <c r="AC35" s="749"/>
      <c r="AD35" s="749"/>
      <c r="AE35" s="749"/>
      <c r="AF35" s="749"/>
      <c r="AG35" s="749"/>
      <c r="AH35" s="749"/>
      <c r="AI35" s="749"/>
    </row>
    <row r="36" spans="1:40">
      <c r="B36" s="593" t="s">
        <v>327</v>
      </c>
      <c r="AJ36" s="744"/>
      <c r="AK36" s="744"/>
      <c r="AM36" s="801"/>
      <c r="AN36" s="801"/>
    </row>
    <row r="37" spans="1:40">
      <c r="A37" s="593" t="s">
        <v>356</v>
      </c>
      <c r="B37" s="756">
        <v>25</v>
      </c>
      <c r="C37" s="756"/>
      <c r="D37" s="756"/>
      <c r="E37" s="593" t="s">
        <v>1</v>
      </c>
      <c r="F37" s="591" t="s">
        <v>77</v>
      </c>
      <c r="G37" s="756">
        <f>B37+B38</f>
        <v>50</v>
      </c>
      <c r="H37" s="756"/>
      <c r="I37" s="590" t="s">
        <v>1</v>
      </c>
      <c r="J37" s="756"/>
      <c r="K37" s="756"/>
      <c r="L37" s="756"/>
      <c r="M37" s="756"/>
      <c r="N37" s="591"/>
      <c r="O37" s="591"/>
      <c r="P37" s="594"/>
      <c r="Q37" s="756"/>
      <c r="R37" s="756"/>
      <c r="S37" s="593"/>
      <c r="AG37" s="590"/>
      <c r="AH37" s="594"/>
      <c r="AI37" s="594"/>
      <c r="AJ37" s="423"/>
      <c r="AK37" s="424"/>
      <c r="AL37" s="415"/>
    </row>
    <row r="38" spans="1:40">
      <c r="A38" s="593" t="s">
        <v>357</v>
      </c>
      <c r="B38" s="756">
        <v>25</v>
      </c>
      <c r="C38" s="756"/>
      <c r="D38" s="756"/>
      <c r="E38" s="593" t="s">
        <v>1</v>
      </c>
      <c r="AN38" s="478"/>
    </row>
    <row r="39" spans="1:40">
      <c r="AJ39" s="596">
        <f>B38</f>
        <v>25</v>
      </c>
    </row>
    <row r="40" spans="1:40">
      <c r="A40" s="750" t="s">
        <v>529</v>
      </c>
      <c r="B40" s="750"/>
      <c r="C40" s="750"/>
      <c r="D40" s="750"/>
      <c r="E40" s="750"/>
      <c r="F40" s="750"/>
      <c r="G40" s="750"/>
      <c r="H40" s="750"/>
      <c r="I40" s="750"/>
      <c r="J40" s="750"/>
      <c r="K40" s="750"/>
      <c r="L40" s="750"/>
      <c r="M40" s="750"/>
      <c r="N40" s="750"/>
      <c r="O40" s="750"/>
      <c r="P40" s="750"/>
      <c r="Q40" s="750"/>
      <c r="R40" s="750"/>
      <c r="S40" s="750"/>
      <c r="T40" s="750"/>
      <c r="U40" s="750"/>
      <c r="V40" s="750"/>
      <c r="W40" s="750"/>
      <c r="X40" s="750"/>
      <c r="Y40" s="750"/>
      <c r="Z40" s="750"/>
      <c r="AA40" s="750"/>
      <c r="AB40" s="750"/>
      <c r="AC40" s="750"/>
      <c r="AD40" s="750"/>
      <c r="AE40" s="750"/>
      <c r="AF40" s="750"/>
      <c r="AG40" s="750"/>
      <c r="AH40" s="750"/>
      <c r="AI40" s="750"/>
    </row>
    <row r="42" spans="1:40">
      <c r="A42" s="751" t="s">
        <v>144</v>
      </c>
      <c r="B42" s="751"/>
      <c r="C42" s="751"/>
      <c r="D42" s="751"/>
      <c r="E42" s="751"/>
      <c r="F42" s="751"/>
      <c r="G42" s="751"/>
      <c r="H42" s="751"/>
      <c r="I42" s="751"/>
      <c r="J42" s="751"/>
      <c r="K42" s="751"/>
      <c r="L42" s="751"/>
      <c r="M42" s="751"/>
      <c r="N42" s="751"/>
      <c r="O42" s="751"/>
      <c r="P42" s="751"/>
      <c r="Q42" s="751"/>
      <c r="R42" s="751"/>
      <c r="S42" s="751"/>
      <c r="T42" s="751"/>
      <c r="U42" s="751"/>
      <c r="V42" s="751"/>
      <c r="W42" s="751"/>
      <c r="X42" s="751"/>
      <c r="Y42" s="751"/>
      <c r="Z42" s="751"/>
      <c r="AA42" s="751"/>
      <c r="AB42" s="751"/>
      <c r="AC42" s="751"/>
      <c r="AD42" s="751"/>
      <c r="AE42" s="751"/>
      <c r="AF42" s="751"/>
      <c r="AG42" s="751"/>
      <c r="AH42" s="751"/>
      <c r="AI42" s="751"/>
    </row>
    <row r="43" spans="1:40" ht="14.25" customHeight="1"/>
    <row r="44" spans="1:40">
      <c r="A44" s="593" t="s">
        <v>113</v>
      </c>
      <c r="B44" s="756">
        <v>25</v>
      </c>
      <c r="C44" s="756"/>
      <c r="D44" s="756"/>
      <c r="F44" s="591" t="s">
        <v>114</v>
      </c>
      <c r="G44" s="756">
        <v>5</v>
      </c>
      <c r="H44" s="756"/>
      <c r="J44" s="591" t="s">
        <v>115</v>
      </c>
      <c r="K44" s="756">
        <f>B44*G44</f>
        <v>125</v>
      </c>
      <c r="L44" s="756"/>
      <c r="M44" s="594" t="s">
        <v>0</v>
      </c>
      <c r="O44" s="593"/>
      <c r="P44" s="594"/>
      <c r="Q44" s="594"/>
    </row>
    <row r="45" spans="1:40">
      <c r="B45" s="590"/>
      <c r="C45" s="479"/>
      <c r="D45" s="590"/>
      <c r="E45" s="595"/>
      <c r="F45" s="591"/>
      <c r="G45" s="595"/>
      <c r="H45" s="591"/>
      <c r="I45" s="591"/>
      <c r="J45" s="591"/>
      <c r="K45" s="756"/>
      <c r="L45" s="756"/>
      <c r="M45" s="591"/>
      <c r="O45" s="593"/>
    </row>
    <row r="46" spans="1:40">
      <c r="A46" s="593" t="s">
        <v>338</v>
      </c>
      <c r="B46" s="590"/>
      <c r="C46" s="590" t="s">
        <v>115</v>
      </c>
      <c r="D46" s="756">
        <f>SUM(K44:L45)</f>
        <v>125</v>
      </c>
      <c r="E46" s="756"/>
      <c r="F46" s="591" t="s">
        <v>0</v>
      </c>
      <c r="G46" s="590"/>
      <c r="H46" s="590"/>
      <c r="J46" s="591"/>
      <c r="K46" s="590"/>
      <c r="L46" s="590"/>
      <c r="M46" s="594"/>
      <c r="O46" s="593"/>
    </row>
    <row r="47" spans="1:40">
      <c r="B47" s="590"/>
      <c r="C47" s="590"/>
      <c r="D47" s="590"/>
      <c r="E47" s="590"/>
      <c r="F47" s="591"/>
      <c r="G47" s="590"/>
      <c r="H47" s="590"/>
      <c r="J47" s="591"/>
      <c r="K47" s="590"/>
      <c r="L47" s="590"/>
      <c r="M47" s="594"/>
      <c r="O47" s="593"/>
    </row>
    <row r="48" spans="1:40">
      <c r="A48" s="593" t="s">
        <v>532</v>
      </c>
      <c r="B48" s="590"/>
      <c r="C48" s="590"/>
      <c r="D48" s="590"/>
      <c r="E48" s="590"/>
      <c r="F48" s="591"/>
      <c r="G48" s="590"/>
      <c r="H48" s="590"/>
      <c r="J48" s="591"/>
      <c r="K48" s="590"/>
      <c r="L48" s="590"/>
      <c r="M48" s="594"/>
      <c r="O48" s="593"/>
    </row>
    <row r="49" spans="1:41">
      <c r="B49" s="593" t="s">
        <v>327</v>
      </c>
      <c r="J49" s="591"/>
      <c r="K49" s="590"/>
      <c r="L49" s="590"/>
      <c r="M49" s="594"/>
      <c r="O49" s="593"/>
    </row>
    <row r="50" spans="1:41">
      <c r="A50" s="593" t="s">
        <v>356</v>
      </c>
      <c r="B50" s="756">
        <v>15</v>
      </c>
      <c r="C50" s="756"/>
      <c r="D50" s="756"/>
      <c r="E50" s="593" t="s">
        <v>1</v>
      </c>
      <c r="F50" s="591" t="s">
        <v>77</v>
      </c>
      <c r="G50" s="756">
        <v>30</v>
      </c>
      <c r="H50" s="756"/>
      <c r="I50" s="590" t="s">
        <v>1</v>
      </c>
      <c r="J50" s="591"/>
      <c r="K50" s="590"/>
      <c r="L50" s="590"/>
      <c r="M50" s="594"/>
      <c r="O50" s="593"/>
    </row>
    <row r="51" spans="1:41">
      <c r="A51" s="593" t="s">
        <v>357</v>
      </c>
      <c r="B51" s="756">
        <v>15</v>
      </c>
      <c r="C51" s="756"/>
      <c r="D51" s="756"/>
      <c r="E51" s="593" t="s">
        <v>1</v>
      </c>
      <c r="J51" s="591"/>
      <c r="K51" s="590"/>
      <c r="L51" s="590"/>
      <c r="M51" s="594"/>
      <c r="O51" s="593"/>
    </row>
    <row r="52" spans="1:41">
      <c r="B52" s="802"/>
      <c r="C52" s="802"/>
      <c r="D52" s="802"/>
      <c r="AM52" s="414"/>
    </row>
    <row r="53" spans="1:41">
      <c r="A53" s="752" t="s">
        <v>531</v>
      </c>
      <c r="B53" s="753"/>
      <c r="C53" s="753"/>
      <c r="D53" s="753"/>
      <c r="E53" s="753"/>
      <c r="F53" s="753"/>
      <c r="G53" s="753"/>
      <c r="H53" s="753"/>
      <c r="I53" s="753"/>
      <c r="J53" s="753"/>
      <c r="K53" s="753"/>
      <c r="L53" s="753"/>
      <c r="M53" s="753"/>
      <c r="N53" s="753"/>
      <c r="O53" s="753"/>
      <c r="P53" s="753"/>
      <c r="Q53" s="753"/>
      <c r="R53" s="753"/>
      <c r="S53" s="753"/>
      <c r="T53" s="753"/>
      <c r="U53" s="753"/>
      <c r="V53" s="753"/>
      <c r="W53" s="753"/>
      <c r="X53" s="753"/>
      <c r="Y53" s="753"/>
      <c r="Z53" s="753"/>
      <c r="AA53" s="753"/>
      <c r="AB53" s="753"/>
      <c r="AC53" s="753"/>
      <c r="AD53" s="753"/>
      <c r="AE53" s="753"/>
      <c r="AF53" s="753"/>
      <c r="AG53" s="753"/>
      <c r="AH53" s="753"/>
      <c r="AI53" s="754"/>
      <c r="AN53" s="415"/>
    </row>
    <row r="54" spans="1:41">
      <c r="AN54" s="415"/>
    </row>
    <row r="55" spans="1:41">
      <c r="A55" s="751" t="s">
        <v>320</v>
      </c>
      <c r="B55" s="751"/>
      <c r="C55" s="751"/>
      <c r="D55" s="751"/>
      <c r="E55" s="751"/>
      <c r="F55" s="751"/>
      <c r="G55" s="751"/>
      <c r="H55" s="751"/>
      <c r="I55" s="751"/>
      <c r="J55" s="751"/>
      <c r="K55" s="751"/>
      <c r="L55" s="751"/>
      <c r="M55" s="751"/>
      <c r="N55" s="751"/>
      <c r="O55" s="751"/>
      <c r="P55" s="751"/>
      <c r="Q55" s="751"/>
      <c r="R55" s="751"/>
      <c r="S55" s="751"/>
      <c r="T55" s="751"/>
      <c r="U55" s="751"/>
      <c r="V55" s="751"/>
      <c r="W55" s="751"/>
      <c r="X55" s="751"/>
      <c r="Y55" s="751"/>
      <c r="Z55" s="751"/>
      <c r="AA55" s="751"/>
      <c r="AB55" s="751"/>
      <c r="AC55" s="751"/>
      <c r="AD55" s="751"/>
      <c r="AE55" s="751"/>
      <c r="AF55" s="751"/>
      <c r="AG55" s="751"/>
      <c r="AH55" s="751"/>
      <c r="AI55" s="751"/>
      <c r="AN55" s="415"/>
    </row>
    <row r="56" spans="1:41">
      <c r="AN56" s="415"/>
    </row>
    <row r="57" spans="1:41">
      <c r="B57" s="593" t="s">
        <v>327</v>
      </c>
      <c r="F57" s="593" t="s">
        <v>328</v>
      </c>
      <c r="K57" s="593" t="s">
        <v>329</v>
      </c>
      <c r="AN57" s="415"/>
    </row>
    <row r="58" spans="1:41" s="591" customFormat="1">
      <c r="A58" s="591" t="s">
        <v>113</v>
      </c>
      <c r="B58" s="591" t="s">
        <v>126</v>
      </c>
      <c r="C58" s="756">
        <v>25</v>
      </c>
      <c r="D58" s="756"/>
      <c r="E58" s="591" t="s">
        <v>114</v>
      </c>
      <c r="F58" s="756">
        <v>2</v>
      </c>
      <c r="G58" s="757"/>
      <c r="H58" s="591" t="s">
        <v>128</v>
      </c>
      <c r="I58" s="590" t="s">
        <v>114</v>
      </c>
      <c r="J58" s="591" t="s">
        <v>126</v>
      </c>
      <c r="K58" s="757">
        <v>0.15</v>
      </c>
      <c r="L58" s="757"/>
      <c r="M58" s="590" t="s">
        <v>127</v>
      </c>
      <c r="N58" s="756">
        <v>0.1</v>
      </c>
      <c r="O58" s="756"/>
      <c r="P58" s="591" t="s">
        <v>128</v>
      </c>
      <c r="Z58" s="600"/>
      <c r="AA58" s="600"/>
      <c r="AB58" s="600"/>
      <c r="AC58" s="345"/>
      <c r="AD58" s="345"/>
      <c r="AJ58" s="426"/>
      <c r="AK58" s="426"/>
      <c r="AL58" s="427"/>
      <c r="AM58" s="427"/>
      <c r="AN58" s="428"/>
      <c r="AO58" s="428"/>
    </row>
    <row r="59" spans="1:41">
      <c r="A59" s="593" t="s">
        <v>113</v>
      </c>
      <c r="B59" s="758">
        <f>(C58*F58)*(K58+N58)</f>
        <v>12.5</v>
      </c>
      <c r="C59" s="758"/>
      <c r="D59" s="758"/>
      <c r="E59" s="593" t="s">
        <v>0</v>
      </c>
      <c r="AJ59" s="596">
        <f>B59</f>
        <v>12.5</v>
      </c>
      <c r="AN59" s="415"/>
    </row>
    <row r="60" spans="1:41">
      <c r="K60" s="756"/>
      <c r="L60" s="756"/>
      <c r="AN60" s="415"/>
    </row>
    <row r="61" spans="1:41">
      <c r="AN61" s="415"/>
    </row>
    <row r="62" spans="1:41" s="601" customFormat="1" hidden="1">
      <c r="A62" s="749" t="s">
        <v>313</v>
      </c>
      <c r="B62" s="749"/>
      <c r="C62" s="749"/>
      <c r="D62" s="749"/>
      <c r="E62" s="749"/>
      <c r="F62" s="749"/>
      <c r="G62" s="749"/>
      <c r="H62" s="749"/>
      <c r="I62" s="749"/>
      <c r="J62" s="749"/>
      <c r="K62" s="749"/>
      <c r="L62" s="749"/>
      <c r="M62" s="749"/>
      <c r="N62" s="749"/>
      <c r="O62" s="749"/>
      <c r="P62" s="749"/>
      <c r="Q62" s="749"/>
      <c r="R62" s="749"/>
      <c r="S62" s="749"/>
      <c r="T62" s="749"/>
      <c r="U62" s="749"/>
      <c r="V62" s="749"/>
      <c r="W62" s="749"/>
      <c r="X62" s="749"/>
      <c r="Y62" s="749"/>
      <c r="Z62" s="749"/>
      <c r="AA62" s="749"/>
      <c r="AB62" s="749"/>
      <c r="AC62" s="749"/>
      <c r="AD62" s="749"/>
      <c r="AE62" s="749"/>
      <c r="AF62" s="749"/>
      <c r="AG62" s="749"/>
      <c r="AH62" s="749"/>
      <c r="AI62" s="749"/>
      <c r="AJ62" s="429"/>
      <c r="AK62" s="430"/>
      <c r="AL62" s="431"/>
      <c r="AM62" s="432"/>
      <c r="AN62" s="432"/>
      <c r="AO62" s="433"/>
    </row>
    <row r="63" spans="1:41" hidden="1">
      <c r="AN63" s="415"/>
    </row>
    <row r="64" spans="1:41" hidden="1">
      <c r="A64" s="751" t="s">
        <v>158</v>
      </c>
      <c r="B64" s="751"/>
      <c r="C64" s="751"/>
      <c r="D64" s="751"/>
      <c r="E64" s="751"/>
      <c r="F64" s="751"/>
      <c r="G64" s="751"/>
      <c r="H64" s="751"/>
      <c r="I64" s="751"/>
      <c r="J64" s="751"/>
      <c r="K64" s="751"/>
      <c r="L64" s="751"/>
      <c r="M64" s="751"/>
      <c r="N64" s="751"/>
      <c r="O64" s="751"/>
      <c r="P64" s="751"/>
      <c r="Q64" s="751"/>
      <c r="R64" s="751"/>
      <c r="S64" s="751"/>
      <c r="T64" s="751"/>
      <c r="U64" s="751"/>
      <c r="V64" s="751"/>
      <c r="W64" s="751"/>
      <c r="X64" s="751"/>
      <c r="Y64" s="751"/>
      <c r="Z64" s="751"/>
      <c r="AA64" s="751"/>
      <c r="AB64" s="751"/>
      <c r="AC64" s="751"/>
      <c r="AD64" s="751"/>
      <c r="AE64" s="751"/>
      <c r="AF64" s="751"/>
      <c r="AG64" s="751"/>
      <c r="AH64" s="751"/>
      <c r="AI64" s="751"/>
      <c r="AN64" s="415"/>
    </row>
    <row r="65" spans="1:40" hidden="1">
      <c r="A65" s="751" t="s">
        <v>159</v>
      </c>
      <c r="B65" s="751"/>
      <c r="C65" s="751"/>
      <c r="D65" s="751"/>
      <c r="E65" s="751"/>
      <c r="F65" s="751"/>
      <c r="G65" s="751"/>
      <c r="H65" s="751"/>
      <c r="I65" s="751"/>
      <c r="J65" s="751"/>
      <c r="K65" s="751"/>
      <c r="L65" s="751"/>
      <c r="M65" s="751"/>
      <c r="N65" s="751"/>
      <c r="O65" s="751"/>
      <c r="P65" s="751"/>
      <c r="Q65" s="751"/>
      <c r="R65" s="751"/>
      <c r="S65" s="751"/>
      <c r="T65" s="751"/>
      <c r="U65" s="751"/>
      <c r="V65" s="751"/>
      <c r="W65" s="751"/>
      <c r="X65" s="751"/>
      <c r="Y65" s="751"/>
      <c r="Z65" s="751"/>
      <c r="AA65" s="751"/>
      <c r="AB65" s="751"/>
      <c r="AC65" s="751"/>
      <c r="AD65" s="751"/>
      <c r="AE65" s="751"/>
      <c r="AF65" s="751"/>
      <c r="AG65" s="751"/>
      <c r="AH65" s="751"/>
      <c r="AI65" s="751"/>
      <c r="AN65" s="415"/>
    </row>
    <row r="66" spans="1:40" hidden="1">
      <c r="AJ66" s="744" t="s">
        <v>315</v>
      </c>
      <c r="AK66" s="744"/>
      <c r="AL66" s="414" t="s">
        <v>161</v>
      </c>
      <c r="AN66" s="415"/>
    </row>
    <row r="67" spans="1:40" hidden="1">
      <c r="B67" s="593" t="s">
        <v>316</v>
      </c>
      <c r="AK67" s="596"/>
      <c r="AN67" s="415"/>
    </row>
    <row r="68" spans="1:40" hidden="1">
      <c r="A68" s="593" t="s">
        <v>113</v>
      </c>
      <c r="B68" s="755">
        <f>AJ69</f>
        <v>2</v>
      </c>
      <c r="C68" s="755"/>
      <c r="D68" s="593" t="s">
        <v>2</v>
      </c>
      <c r="F68" s="593" t="s">
        <v>114</v>
      </c>
      <c r="G68" s="756">
        <f>AL69</f>
        <v>0.3</v>
      </c>
      <c r="H68" s="756"/>
      <c r="I68" s="593" t="s">
        <v>162</v>
      </c>
      <c r="AK68" s="596"/>
      <c r="AN68" s="415"/>
    </row>
    <row r="69" spans="1:40" hidden="1">
      <c r="A69" s="593" t="s">
        <v>163</v>
      </c>
      <c r="B69" s="758">
        <f>B68*G68</f>
        <v>0.6</v>
      </c>
      <c r="C69" s="758"/>
      <c r="D69" s="751" t="s">
        <v>0</v>
      </c>
      <c r="E69" s="751"/>
      <c r="AJ69" s="596">
        <v>2</v>
      </c>
      <c r="AL69" s="414">
        <f>2*0.25^2*(1+SQRT(2))</f>
        <v>0.3</v>
      </c>
      <c r="AN69" s="415"/>
    </row>
    <row r="70" spans="1:40" hidden="1"/>
    <row r="71" spans="1:40" hidden="1">
      <c r="B71" s="593" t="s">
        <v>317</v>
      </c>
      <c r="AK71" s="596"/>
      <c r="AN71" s="415"/>
    </row>
    <row r="72" spans="1:40" hidden="1">
      <c r="A72" s="593" t="s">
        <v>113</v>
      </c>
      <c r="B72" s="755">
        <f>AJ73</f>
        <v>5</v>
      </c>
      <c r="C72" s="755"/>
      <c r="D72" s="593" t="s">
        <v>2</v>
      </c>
      <c r="F72" s="593" t="s">
        <v>114</v>
      </c>
      <c r="G72" s="756">
        <f>AL73</f>
        <v>0.2</v>
      </c>
      <c r="H72" s="756"/>
      <c r="I72" s="593" t="s">
        <v>162</v>
      </c>
      <c r="AJ72" s="744" t="s">
        <v>318</v>
      </c>
      <c r="AK72" s="744"/>
      <c r="AN72" s="415"/>
    </row>
    <row r="73" spans="1:40" hidden="1">
      <c r="A73" s="593" t="s">
        <v>163</v>
      </c>
      <c r="B73" s="758">
        <f>B72*G72</f>
        <v>1</v>
      </c>
      <c r="C73" s="758"/>
      <c r="D73" s="751" t="s">
        <v>0</v>
      </c>
      <c r="E73" s="751"/>
      <c r="AJ73" s="596">
        <v>5</v>
      </c>
      <c r="AL73" s="414">
        <f>PI()*0.25^2</f>
        <v>0.2</v>
      </c>
      <c r="AN73" s="415"/>
    </row>
    <row r="74" spans="1:40" hidden="1"/>
    <row r="75" spans="1:40" hidden="1">
      <c r="A75" s="593" t="s">
        <v>319</v>
      </c>
      <c r="C75" s="756">
        <f>B69+B73</f>
        <v>1.6</v>
      </c>
      <c r="D75" s="757"/>
      <c r="E75" s="593" t="s">
        <v>0</v>
      </c>
    </row>
    <row r="76" spans="1:40" hidden="1"/>
    <row r="77" spans="1:40" hidden="1">
      <c r="A77" s="750" t="s">
        <v>314</v>
      </c>
      <c r="B77" s="750"/>
      <c r="C77" s="750"/>
      <c r="D77" s="750"/>
      <c r="E77" s="750"/>
      <c r="F77" s="750"/>
      <c r="G77" s="750"/>
      <c r="H77" s="750"/>
      <c r="I77" s="750"/>
      <c r="J77" s="750"/>
      <c r="K77" s="750"/>
      <c r="L77" s="750"/>
      <c r="M77" s="750"/>
      <c r="N77" s="750"/>
      <c r="O77" s="750"/>
      <c r="P77" s="750"/>
      <c r="Q77" s="750"/>
      <c r="R77" s="750"/>
      <c r="S77" s="750"/>
      <c r="T77" s="750"/>
      <c r="U77" s="750"/>
      <c r="V77" s="750"/>
      <c r="W77" s="750"/>
      <c r="X77" s="750"/>
      <c r="Y77" s="750"/>
      <c r="Z77" s="750"/>
      <c r="AA77" s="750"/>
      <c r="AB77" s="750"/>
      <c r="AC77" s="750"/>
      <c r="AD77" s="750"/>
      <c r="AE77" s="750"/>
      <c r="AF77" s="750"/>
      <c r="AG77" s="750"/>
      <c r="AH77" s="750"/>
      <c r="AI77" s="750"/>
    </row>
    <row r="78" spans="1:40" hidden="1"/>
    <row r="79" spans="1:40" hidden="1">
      <c r="A79" s="751" t="s">
        <v>312</v>
      </c>
      <c r="B79" s="751"/>
      <c r="C79" s="751"/>
      <c r="D79" s="751"/>
      <c r="E79" s="751"/>
      <c r="F79" s="751"/>
      <c r="G79" s="751"/>
      <c r="H79" s="751"/>
      <c r="I79" s="751"/>
      <c r="J79" s="751"/>
      <c r="K79" s="751"/>
      <c r="L79" s="751"/>
      <c r="M79" s="751"/>
      <c r="N79" s="751"/>
      <c r="O79" s="751"/>
      <c r="P79" s="751"/>
      <c r="Q79" s="751"/>
      <c r="R79" s="751"/>
      <c r="S79" s="751"/>
      <c r="T79" s="751"/>
      <c r="U79" s="751"/>
      <c r="V79" s="751"/>
      <c r="W79" s="751"/>
      <c r="X79" s="751"/>
      <c r="Y79" s="751"/>
      <c r="Z79" s="751"/>
      <c r="AA79" s="751"/>
      <c r="AB79" s="751"/>
      <c r="AC79" s="751"/>
      <c r="AD79" s="751"/>
      <c r="AE79" s="751"/>
      <c r="AF79" s="751"/>
      <c r="AG79" s="751"/>
      <c r="AH79" s="751"/>
      <c r="AI79" s="751"/>
    </row>
    <row r="80" spans="1:40" hidden="1"/>
    <row r="81" spans="1:5" hidden="1">
      <c r="A81" s="593" t="s">
        <v>152</v>
      </c>
      <c r="B81" s="758" t="e">
        <f>#REF!</f>
        <v>#REF!</v>
      </c>
      <c r="C81" s="751"/>
      <c r="D81" s="751"/>
      <c r="E81" s="593" t="s">
        <v>0</v>
      </c>
    </row>
  </sheetData>
  <mergeCells count="62">
    <mergeCell ref="B81:D81"/>
    <mergeCell ref="AJ72:AK72"/>
    <mergeCell ref="B73:C73"/>
    <mergeCell ref="D73:E73"/>
    <mergeCell ref="C75:D75"/>
    <mergeCell ref="A77:AI77"/>
    <mergeCell ref="A79:AI79"/>
    <mergeCell ref="B68:C68"/>
    <mergeCell ref="G68:H68"/>
    <mergeCell ref="B69:C69"/>
    <mergeCell ref="D69:E69"/>
    <mergeCell ref="B72:C72"/>
    <mergeCell ref="G72:H72"/>
    <mergeCell ref="AJ66:AK66"/>
    <mergeCell ref="A53:AI53"/>
    <mergeCell ref="A55:AI55"/>
    <mergeCell ref="C58:D58"/>
    <mergeCell ref="F58:G58"/>
    <mergeCell ref="K58:L58"/>
    <mergeCell ref="N58:O58"/>
    <mergeCell ref="B59:D59"/>
    <mergeCell ref="K60:L60"/>
    <mergeCell ref="A62:AI62"/>
    <mergeCell ref="A64:AI64"/>
    <mergeCell ref="A65:AI65"/>
    <mergeCell ref="B52:D52"/>
    <mergeCell ref="B38:D38"/>
    <mergeCell ref="A40:AI40"/>
    <mergeCell ref="A42:AI42"/>
    <mergeCell ref="B44:D44"/>
    <mergeCell ref="G44:H44"/>
    <mergeCell ref="K44:L44"/>
    <mergeCell ref="K45:L45"/>
    <mergeCell ref="D46:E46"/>
    <mergeCell ref="B50:D50"/>
    <mergeCell ref="G50:H50"/>
    <mergeCell ref="B51:D51"/>
    <mergeCell ref="A35:AI35"/>
    <mergeCell ref="AJ36:AK36"/>
    <mergeCell ref="AM36:AN36"/>
    <mergeCell ref="B37:D37"/>
    <mergeCell ref="G37:H37"/>
    <mergeCell ref="J37:M37"/>
    <mergeCell ref="Q37:R37"/>
    <mergeCell ref="A34:AI34"/>
    <mergeCell ref="A23:AI23"/>
    <mergeCell ref="B25:D25"/>
    <mergeCell ref="G25:H25"/>
    <mergeCell ref="K25:L25"/>
    <mergeCell ref="K26:L26"/>
    <mergeCell ref="D27:E27"/>
    <mergeCell ref="B30:D30"/>
    <mergeCell ref="G30:H30"/>
    <mergeCell ref="K30:L30"/>
    <mergeCell ref="K31:L31"/>
    <mergeCell ref="D32:E32"/>
    <mergeCell ref="A19:AI19"/>
    <mergeCell ref="A4:AI4"/>
    <mergeCell ref="B5:K5"/>
    <mergeCell ref="A6:AI6"/>
    <mergeCell ref="A13:AI13"/>
    <mergeCell ref="A17:AI17"/>
  </mergeCells>
  <pageMargins left="0.51181102362204722" right="0.51181102362204722" top="0.78740157480314965" bottom="0.78740157480314965" header="0.31496062992125984" footer="0.31496062992125984"/>
  <pageSetup paperSize="9" scale="59" orientation="portrait" r:id="rId1"/>
  <rowBreaks count="1" manualBreakCount="1">
    <brk id="61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3A92C-C1ED-4C98-8D37-17DC40CA70C1}">
  <dimension ref="A1:AO81"/>
  <sheetViews>
    <sheetView view="pageBreakPreview" topLeftCell="A46" zoomScale="85" zoomScaleSheetLayoutView="85" workbookViewId="0">
      <selection activeCell="AL85" sqref="AL85"/>
    </sheetView>
  </sheetViews>
  <sheetFormatPr defaultColWidth="9.140625" defaultRowHeight="15"/>
  <cols>
    <col min="1" max="1" width="3.7109375" style="593" customWidth="1"/>
    <col min="2" max="2" width="4.42578125" style="593" customWidth="1"/>
    <col min="3" max="3" width="8.140625" style="593" bestFit="1" customWidth="1"/>
    <col min="4" max="4" width="4.7109375" style="593" bestFit="1" customWidth="1"/>
    <col min="5" max="5" width="5.42578125" style="593" customWidth="1"/>
    <col min="6" max="6" width="4.7109375" style="593" customWidth="1"/>
    <col min="7" max="7" width="5.5703125" style="593" customWidth="1"/>
    <col min="8" max="8" width="8.140625" style="593" customWidth="1"/>
    <col min="9" max="10" width="3.7109375" style="593" customWidth="1"/>
    <col min="11" max="11" width="5" style="593" customWidth="1"/>
    <col min="12" max="13" width="3.7109375" style="593" customWidth="1"/>
    <col min="14" max="14" width="3.7109375" style="594" customWidth="1"/>
    <col min="15" max="15" width="4" style="594" customWidth="1"/>
    <col min="16" max="18" width="3.7109375" style="593" customWidth="1"/>
    <col min="19" max="19" width="4.7109375" style="594" customWidth="1"/>
    <col min="20" max="34" width="3.7109375" style="593" customWidth="1"/>
    <col min="35" max="35" width="6.42578125" style="593" customWidth="1"/>
    <col min="36" max="36" width="12.28515625" style="596" customWidth="1"/>
    <col min="37" max="37" width="9.140625" style="413"/>
    <col min="38" max="38" width="9.140625" style="414"/>
    <col min="39" max="39" width="9.140625" style="415"/>
    <col min="40" max="41" width="9.140625" style="603"/>
    <col min="42" max="16384" width="9.140625" style="593"/>
  </cols>
  <sheetData>
    <row r="1" spans="1:35" ht="24" customHeight="1">
      <c r="A1" s="598"/>
      <c r="B1" s="598"/>
      <c r="C1" s="598"/>
      <c r="D1" s="598"/>
      <c r="E1" s="598"/>
      <c r="F1" s="598"/>
      <c r="G1" s="598"/>
      <c r="H1" s="598"/>
      <c r="I1" s="598"/>
      <c r="J1" s="598"/>
      <c r="K1" s="598"/>
    </row>
    <row r="2" spans="1:35" ht="21.75" customHeight="1">
      <c r="A2" s="598"/>
      <c r="B2" s="598"/>
      <c r="C2" s="598"/>
      <c r="D2" s="598"/>
      <c r="E2" s="598"/>
      <c r="F2" s="598"/>
      <c r="G2" s="598"/>
      <c r="H2" s="598"/>
      <c r="I2" s="598"/>
      <c r="J2" s="598"/>
      <c r="K2" s="598"/>
    </row>
    <row r="3" spans="1:35" ht="29.25" customHeight="1">
      <c r="A3" s="598"/>
      <c r="B3" s="598"/>
      <c r="C3" s="598"/>
      <c r="D3" s="598"/>
      <c r="E3" s="598"/>
      <c r="F3" s="598"/>
      <c r="G3" s="598"/>
      <c r="H3" s="598"/>
      <c r="I3" s="598"/>
      <c r="J3" s="598"/>
      <c r="K3" s="598"/>
    </row>
    <row r="4" spans="1:35" ht="18" customHeight="1">
      <c r="A4" s="641" t="s">
        <v>335</v>
      </c>
      <c r="B4" s="641"/>
      <c r="C4" s="641"/>
      <c r="D4" s="641"/>
      <c r="E4" s="641"/>
      <c r="F4" s="641"/>
      <c r="G4" s="641"/>
      <c r="H4" s="641"/>
      <c r="I4" s="641"/>
      <c r="J4" s="641"/>
      <c r="K4" s="641"/>
      <c r="L4" s="641"/>
      <c r="M4" s="641"/>
      <c r="N4" s="641"/>
      <c r="O4" s="641"/>
      <c r="P4" s="641"/>
      <c r="Q4" s="641"/>
      <c r="R4" s="641"/>
      <c r="S4" s="641"/>
      <c r="T4" s="641"/>
      <c r="U4" s="641"/>
      <c r="V4" s="641"/>
      <c r="W4" s="641"/>
      <c r="X4" s="641"/>
      <c r="Y4" s="641"/>
      <c r="Z4" s="641"/>
      <c r="AA4" s="641"/>
      <c r="AB4" s="641"/>
      <c r="AC4" s="641"/>
      <c r="AD4" s="641"/>
      <c r="AE4" s="641"/>
      <c r="AF4" s="641"/>
      <c r="AG4" s="641"/>
      <c r="AH4" s="641"/>
      <c r="AI4" s="641"/>
    </row>
    <row r="5" spans="1:35" ht="18" customHeight="1">
      <c r="A5" s="98"/>
      <c r="B5" s="640"/>
      <c r="C5" s="640"/>
      <c r="D5" s="640"/>
      <c r="E5" s="640"/>
      <c r="F5" s="640"/>
      <c r="G5" s="640"/>
      <c r="H5" s="640"/>
      <c r="I5" s="640"/>
      <c r="J5" s="640"/>
      <c r="K5" s="640"/>
    </row>
    <row r="6" spans="1:35" ht="18" customHeight="1">
      <c r="A6" s="641" t="s">
        <v>350</v>
      </c>
      <c r="B6" s="641"/>
      <c r="C6" s="641"/>
      <c r="D6" s="641"/>
      <c r="E6" s="641"/>
      <c r="F6" s="641"/>
      <c r="G6" s="641"/>
      <c r="H6" s="641"/>
      <c r="I6" s="641"/>
      <c r="J6" s="641"/>
      <c r="K6" s="641"/>
      <c r="L6" s="641"/>
      <c r="M6" s="641"/>
      <c r="N6" s="641"/>
      <c r="O6" s="641"/>
      <c r="P6" s="641"/>
      <c r="Q6" s="641"/>
      <c r="R6" s="641"/>
      <c r="S6" s="641"/>
      <c r="T6" s="641"/>
      <c r="U6" s="641"/>
      <c r="V6" s="641"/>
      <c r="W6" s="641"/>
      <c r="X6" s="641"/>
      <c r="Y6" s="641"/>
      <c r="Z6" s="641"/>
      <c r="AA6" s="641"/>
      <c r="AB6" s="641"/>
      <c r="AC6" s="641"/>
      <c r="AD6" s="641"/>
      <c r="AE6" s="641"/>
      <c r="AF6" s="641"/>
      <c r="AG6" s="641"/>
      <c r="AH6" s="641"/>
      <c r="AI6" s="641"/>
    </row>
    <row r="7" spans="1:35" ht="18" customHeight="1">
      <c r="A7" s="109"/>
      <c r="B7" s="597"/>
      <c r="C7" s="597"/>
      <c r="D7" s="597"/>
      <c r="E7" s="597"/>
      <c r="F7" s="597"/>
      <c r="G7" s="597"/>
      <c r="H7" s="597"/>
      <c r="I7" s="597"/>
      <c r="J7" s="597"/>
      <c r="K7" s="597"/>
    </row>
    <row r="8" spans="1:35" ht="18" customHeight="1">
      <c r="A8" s="113" t="s">
        <v>511</v>
      </c>
      <c r="B8" s="584"/>
      <c r="C8" s="584"/>
      <c r="D8" s="584"/>
      <c r="E8" s="584"/>
      <c r="F8" s="584"/>
      <c r="G8" s="584"/>
      <c r="H8" s="584"/>
      <c r="I8" s="584"/>
      <c r="J8" s="584"/>
      <c r="K8" s="584"/>
      <c r="L8" s="592"/>
      <c r="M8" s="592"/>
      <c r="N8" s="480"/>
    </row>
    <row r="9" spans="1:35" ht="18" customHeight="1">
      <c r="A9" s="113" t="s">
        <v>512</v>
      </c>
      <c r="B9" s="584"/>
      <c r="C9" s="584"/>
      <c r="D9" s="584"/>
      <c r="E9" s="584"/>
      <c r="F9" s="584"/>
      <c r="G9" s="584"/>
      <c r="H9" s="584"/>
      <c r="I9" s="584"/>
      <c r="J9" s="584"/>
      <c r="K9" s="584"/>
      <c r="L9" s="592"/>
      <c r="M9" s="592"/>
      <c r="N9" s="480"/>
    </row>
    <row r="10" spans="1:35" ht="18" customHeight="1">
      <c r="A10" s="400" t="s">
        <v>535</v>
      </c>
      <c r="B10" s="605"/>
      <c r="C10" s="605"/>
      <c r="D10" s="605"/>
      <c r="E10" s="605"/>
      <c r="F10" s="605"/>
      <c r="G10" s="605"/>
      <c r="H10" s="605"/>
      <c r="I10" s="605"/>
      <c r="J10" s="605"/>
      <c r="K10" s="605"/>
      <c r="L10" s="592"/>
      <c r="M10" s="592"/>
      <c r="N10" s="480"/>
    </row>
    <row r="11" spans="1:35" ht="18" customHeight="1">
      <c r="A11" s="398" t="s">
        <v>514</v>
      </c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592"/>
      <c r="M11" s="592"/>
      <c r="N11" s="480"/>
    </row>
    <row r="12" spans="1:35" ht="18" customHeight="1"/>
    <row r="13" spans="1:35" ht="30" customHeight="1">
      <c r="A13" s="798" t="s">
        <v>536</v>
      </c>
      <c r="B13" s="799"/>
      <c r="C13" s="799"/>
      <c r="D13" s="799"/>
      <c r="E13" s="799"/>
      <c r="F13" s="799"/>
      <c r="G13" s="799"/>
      <c r="H13" s="799"/>
      <c r="I13" s="799"/>
      <c r="J13" s="799"/>
      <c r="K13" s="799"/>
      <c r="L13" s="799"/>
      <c r="M13" s="799"/>
      <c r="N13" s="799"/>
      <c r="O13" s="799"/>
      <c r="P13" s="799"/>
      <c r="Q13" s="799"/>
      <c r="R13" s="799"/>
      <c r="S13" s="799"/>
      <c r="T13" s="799"/>
      <c r="U13" s="799"/>
      <c r="V13" s="799"/>
      <c r="W13" s="799"/>
      <c r="X13" s="799"/>
      <c r="Y13" s="799"/>
      <c r="Z13" s="799"/>
      <c r="AA13" s="799"/>
      <c r="AB13" s="799"/>
      <c r="AC13" s="799"/>
      <c r="AD13" s="799"/>
      <c r="AE13" s="799"/>
      <c r="AF13" s="799"/>
      <c r="AG13" s="799"/>
      <c r="AH13" s="799"/>
      <c r="AI13" s="800"/>
    </row>
    <row r="17" spans="1:39">
      <c r="A17" s="752" t="s">
        <v>521</v>
      </c>
      <c r="B17" s="753"/>
      <c r="C17" s="753"/>
      <c r="D17" s="753"/>
      <c r="E17" s="753"/>
      <c r="F17" s="753"/>
      <c r="G17" s="753"/>
      <c r="H17" s="753"/>
      <c r="I17" s="753"/>
      <c r="J17" s="753"/>
      <c r="K17" s="753"/>
      <c r="L17" s="753"/>
      <c r="M17" s="753"/>
      <c r="N17" s="753"/>
      <c r="O17" s="753"/>
      <c r="P17" s="753"/>
      <c r="Q17" s="753"/>
      <c r="R17" s="753"/>
      <c r="S17" s="753"/>
      <c r="T17" s="753"/>
      <c r="U17" s="753"/>
      <c r="V17" s="753"/>
      <c r="W17" s="753"/>
      <c r="X17" s="753"/>
      <c r="Y17" s="753"/>
      <c r="Z17" s="753"/>
      <c r="AA17" s="753"/>
      <c r="AB17" s="753"/>
      <c r="AC17" s="753"/>
      <c r="AD17" s="753"/>
      <c r="AE17" s="753"/>
      <c r="AF17" s="753"/>
      <c r="AG17" s="753"/>
      <c r="AH17" s="753"/>
      <c r="AI17" s="754"/>
    </row>
    <row r="19" spans="1:39">
      <c r="A19" s="750" t="s">
        <v>522</v>
      </c>
      <c r="B19" s="750"/>
      <c r="C19" s="750"/>
      <c r="D19" s="750"/>
      <c r="E19" s="750"/>
      <c r="F19" s="750"/>
      <c r="G19" s="750"/>
      <c r="H19" s="750"/>
      <c r="I19" s="750"/>
      <c r="J19" s="750"/>
      <c r="K19" s="750"/>
      <c r="L19" s="750"/>
      <c r="M19" s="750"/>
      <c r="N19" s="750"/>
      <c r="O19" s="750"/>
      <c r="P19" s="750"/>
      <c r="Q19" s="750"/>
      <c r="R19" s="750"/>
      <c r="S19" s="750"/>
      <c r="T19" s="750"/>
      <c r="U19" s="750"/>
      <c r="V19" s="750"/>
      <c r="W19" s="750"/>
      <c r="X19" s="750"/>
      <c r="Y19" s="750"/>
      <c r="Z19" s="750"/>
      <c r="AA19" s="750"/>
      <c r="AB19" s="750"/>
      <c r="AC19" s="750"/>
      <c r="AD19" s="750"/>
      <c r="AE19" s="750"/>
      <c r="AF19" s="750"/>
      <c r="AG19" s="750"/>
      <c r="AH19" s="750"/>
      <c r="AI19" s="750"/>
    </row>
    <row r="20" spans="1:39">
      <c r="A20" s="592" t="s">
        <v>523</v>
      </c>
      <c r="B20" s="592"/>
      <c r="C20" s="592">
        <v>5</v>
      </c>
      <c r="D20" s="592" t="s">
        <v>524</v>
      </c>
      <c r="E20" s="637">
        <v>23.5</v>
      </c>
      <c r="F20" s="592" t="s">
        <v>1</v>
      </c>
      <c r="G20" s="592" t="s">
        <v>115</v>
      </c>
      <c r="H20" s="636">
        <f>C20*E20</f>
        <v>117.5</v>
      </c>
      <c r="I20" s="592" t="s">
        <v>0</v>
      </c>
      <c r="J20" s="592"/>
      <c r="K20" s="592"/>
      <c r="L20" s="592"/>
      <c r="M20" s="592"/>
      <c r="N20" s="592"/>
      <c r="O20" s="592"/>
      <c r="P20" s="592"/>
      <c r="Q20" s="592"/>
      <c r="R20" s="592"/>
      <c r="S20" s="592"/>
      <c r="T20" s="592"/>
      <c r="U20" s="592"/>
      <c r="V20" s="592"/>
      <c r="W20" s="592"/>
      <c r="X20" s="592"/>
      <c r="Y20" s="592"/>
      <c r="Z20" s="592"/>
      <c r="AA20" s="592"/>
      <c r="AB20" s="592"/>
      <c r="AC20" s="592"/>
      <c r="AD20" s="592"/>
      <c r="AE20" s="592"/>
      <c r="AF20" s="592"/>
      <c r="AG20" s="592"/>
      <c r="AH20" s="592"/>
      <c r="AI20" s="592"/>
    </row>
    <row r="21" spans="1:39">
      <c r="A21" s="592"/>
      <c r="B21" s="592"/>
      <c r="C21" s="592"/>
      <c r="D21" s="592"/>
      <c r="E21" s="592"/>
      <c r="F21" s="592"/>
      <c r="G21" s="592"/>
      <c r="H21" s="592"/>
      <c r="I21" s="592"/>
      <c r="J21" s="592"/>
      <c r="K21" s="592"/>
      <c r="L21" s="592"/>
      <c r="M21" s="592"/>
      <c r="N21" s="592"/>
      <c r="O21" s="592"/>
      <c r="P21" s="592"/>
      <c r="Q21" s="592"/>
      <c r="R21" s="592"/>
      <c r="S21" s="592"/>
      <c r="T21" s="592"/>
      <c r="U21" s="592"/>
      <c r="V21" s="592"/>
      <c r="W21" s="592"/>
      <c r="X21" s="592"/>
      <c r="Y21" s="592"/>
      <c r="Z21" s="592"/>
      <c r="AA21" s="592"/>
      <c r="AB21" s="592"/>
      <c r="AC21" s="592"/>
      <c r="AD21" s="592"/>
      <c r="AE21" s="592"/>
      <c r="AF21" s="592"/>
      <c r="AG21" s="592"/>
      <c r="AH21" s="592"/>
      <c r="AI21" s="592"/>
    </row>
    <row r="23" spans="1:39">
      <c r="A23" s="750" t="s">
        <v>525</v>
      </c>
      <c r="B23" s="750"/>
      <c r="C23" s="750"/>
      <c r="D23" s="750"/>
      <c r="E23" s="750"/>
      <c r="F23" s="750"/>
      <c r="G23" s="750"/>
      <c r="H23" s="750"/>
      <c r="I23" s="750"/>
      <c r="J23" s="750"/>
      <c r="K23" s="750"/>
      <c r="L23" s="750"/>
      <c r="M23" s="750"/>
      <c r="N23" s="750"/>
      <c r="O23" s="750"/>
      <c r="P23" s="750"/>
      <c r="Q23" s="750"/>
      <c r="R23" s="750"/>
      <c r="S23" s="750"/>
      <c r="T23" s="750"/>
      <c r="U23" s="750"/>
      <c r="V23" s="750"/>
      <c r="W23" s="750"/>
      <c r="X23" s="750"/>
      <c r="Y23" s="750"/>
      <c r="Z23" s="750"/>
      <c r="AA23" s="750"/>
      <c r="AB23" s="750"/>
      <c r="AC23" s="750"/>
      <c r="AD23" s="750"/>
      <c r="AE23" s="750"/>
      <c r="AF23" s="750"/>
      <c r="AG23" s="750"/>
      <c r="AH23" s="750"/>
      <c r="AI23" s="750"/>
    </row>
    <row r="25" spans="1:39">
      <c r="A25" s="593" t="s">
        <v>354</v>
      </c>
      <c r="B25" s="756">
        <v>117.5</v>
      </c>
      <c r="C25" s="756"/>
      <c r="D25" s="756"/>
      <c r="E25" s="593" t="s">
        <v>114</v>
      </c>
      <c r="F25" s="591"/>
      <c r="G25" s="756">
        <v>0.2</v>
      </c>
      <c r="H25" s="756"/>
      <c r="J25" s="591" t="s">
        <v>115</v>
      </c>
      <c r="K25" s="756">
        <f>B25*G25</f>
        <v>23.5</v>
      </c>
      <c r="L25" s="756"/>
      <c r="M25" s="594" t="s">
        <v>3</v>
      </c>
      <c r="O25" s="593"/>
      <c r="P25" s="594"/>
      <c r="Q25" s="594"/>
      <c r="AM25" s="414"/>
    </row>
    <row r="26" spans="1:39">
      <c r="B26" s="590"/>
      <c r="C26" s="479"/>
      <c r="D26" s="590"/>
      <c r="E26" s="595"/>
      <c r="F26" s="591"/>
      <c r="G26" s="595"/>
      <c r="H26" s="591"/>
      <c r="I26" s="591"/>
      <c r="J26" s="591"/>
      <c r="K26" s="756"/>
      <c r="L26" s="756"/>
      <c r="M26" s="591"/>
      <c r="O26" s="593"/>
      <c r="AJ26" s="596">
        <f>D27</f>
        <v>23.5</v>
      </c>
    </row>
    <row r="27" spans="1:39">
      <c r="A27" s="593" t="s">
        <v>338</v>
      </c>
      <c r="B27" s="590"/>
      <c r="C27" s="590" t="s">
        <v>115</v>
      </c>
      <c r="D27" s="756">
        <f>SUM(K25:L26)</f>
        <v>23.5</v>
      </c>
      <c r="E27" s="756"/>
      <c r="F27" s="590" t="str">
        <f>M25</f>
        <v>m³</v>
      </c>
      <c r="G27" s="590"/>
      <c r="H27" s="590"/>
      <c r="J27" s="591"/>
      <c r="K27" s="590"/>
      <c r="L27" s="590"/>
      <c r="M27" s="594"/>
      <c r="O27" s="593"/>
    </row>
    <row r="28" spans="1:39">
      <c r="B28" s="590"/>
      <c r="C28" s="590"/>
      <c r="D28" s="590"/>
      <c r="E28" s="590"/>
      <c r="F28" s="590"/>
      <c r="G28" s="590"/>
      <c r="H28" s="590"/>
      <c r="J28" s="591"/>
      <c r="K28" s="590"/>
      <c r="L28" s="590"/>
      <c r="M28" s="594"/>
      <c r="O28" s="593"/>
    </row>
    <row r="29" spans="1:39">
      <c r="A29" s="593" t="s">
        <v>526</v>
      </c>
      <c r="B29" s="590"/>
      <c r="C29" s="590"/>
      <c r="D29" s="590"/>
      <c r="E29" s="590"/>
      <c r="F29" s="590"/>
      <c r="G29" s="590"/>
      <c r="H29" s="590"/>
      <c r="J29" s="591"/>
      <c r="K29" s="590"/>
      <c r="L29" s="590"/>
      <c r="M29" s="594"/>
      <c r="O29" s="593"/>
    </row>
    <row r="30" spans="1:39">
      <c r="A30" s="593" t="s">
        <v>354</v>
      </c>
      <c r="B30" s="756">
        <v>117.5</v>
      </c>
      <c r="C30" s="756"/>
      <c r="D30" s="756"/>
      <c r="E30" s="593" t="s">
        <v>114</v>
      </c>
      <c r="F30" s="591"/>
      <c r="G30" s="756">
        <v>0.2</v>
      </c>
      <c r="H30" s="756"/>
      <c r="J30" s="591" t="s">
        <v>115</v>
      </c>
      <c r="K30" s="756">
        <f>B30*G30</f>
        <v>23.5</v>
      </c>
      <c r="L30" s="756"/>
      <c r="M30" s="594" t="s">
        <v>3</v>
      </c>
      <c r="O30" s="593"/>
    </row>
    <row r="31" spans="1:39">
      <c r="B31" s="590"/>
      <c r="C31" s="479"/>
      <c r="D31" s="590"/>
      <c r="E31" s="595"/>
      <c r="F31" s="591"/>
      <c r="G31" s="595"/>
      <c r="H31" s="591"/>
      <c r="I31" s="591"/>
      <c r="J31" s="591"/>
      <c r="K31" s="756"/>
      <c r="L31" s="756"/>
      <c r="M31" s="591"/>
      <c r="O31" s="593"/>
    </row>
    <row r="32" spans="1:39">
      <c r="A32" s="593" t="s">
        <v>338</v>
      </c>
      <c r="B32" s="590"/>
      <c r="C32" s="590" t="s">
        <v>115</v>
      </c>
      <c r="D32" s="756">
        <f>SUM(K30:L31)</f>
        <v>23.5</v>
      </c>
      <c r="E32" s="756"/>
      <c r="F32" s="590" t="str">
        <f>M30</f>
        <v>m³</v>
      </c>
      <c r="G32" s="590"/>
      <c r="H32" s="590"/>
      <c r="J32" s="591"/>
      <c r="K32" s="590"/>
      <c r="L32" s="590"/>
      <c r="M32" s="594"/>
      <c r="O32" s="593"/>
    </row>
    <row r="33" spans="1:40">
      <c r="AN33" s="415"/>
    </row>
    <row r="34" spans="1:40">
      <c r="A34" s="752" t="s">
        <v>527</v>
      </c>
      <c r="B34" s="753"/>
      <c r="C34" s="753"/>
      <c r="D34" s="753"/>
      <c r="E34" s="753"/>
      <c r="F34" s="753"/>
      <c r="G34" s="753"/>
      <c r="H34" s="753"/>
      <c r="I34" s="753"/>
      <c r="J34" s="753"/>
      <c r="K34" s="753"/>
      <c r="L34" s="753"/>
      <c r="M34" s="753"/>
      <c r="N34" s="753"/>
      <c r="O34" s="753"/>
      <c r="P34" s="753"/>
      <c r="Q34" s="753"/>
      <c r="R34" s="753"/>
      <c r="S34" s="753"/>
      <c r="T34" s="753"/>
      <c r="U34" s="753"/>
      <c r="V34" s="753"/>
      <c r="W34" s="753"/>
      <c r="X34" s="753"/>
      <c r="Y34" s="753"/>
      <c r="Z34" s="753"/>
      <c r="AA34" s="753"/>
      <c r="AB34" s="753"/>
      <c r="AC34" s="753"/>
      <c r="AD34" s="753"/>
      <c r="AE34" s="753"/>
      <c r="AF34" s="753"/>
      <c r="AG34" s="753"/>
      <c r="AH34" s="753"/>
      <c r="AI34" s="754"/>
      <c r="AN34" s="415"/>
    </row>
    <row r="35" spans="1:40">
      <c r="A35" s="749" t="s">
        <v>528</v>
      </c>
      <c r="B35" s="749"/>
      <c r="C35" s="749"/>
      <c r="D35" s="749"/>
      <c r="E35" s="749"/>
      <c r="F35" s="749"/>
      <c r="G35" s="749"/>
      <c r="H35" s="749"/>
      <c r="I35" s="749"/>
      <c r="J35" s="749"/>
      <c r="K35" s="749"/>
      <c r="L35" s="749"/>
      <c r="M35" s="749"/>
      <c r="N35" s="749"/>
      <c r="O35" s="749"/>
      <c r="P35" s="749"/>
      <c r="Q35" s="749"/>
      <c r="R35" s="749"/>
      <c r="S35" s="749"/>
      <c r="T35" s="749"/>
      <c r="U35" s="749"/>
      <c r="V35" s="749"/>
      <c r="W35" s="749"/>
      <c r="X35" s="749"/>
      <c r="Y35" s="749"/>
      <c r="Z35" s="749"/>
      <c r="AA35" s="749"/>
      <c r="AB35" s="749"/>
      <c r="AC35" s="749"/>
      <c r="AD35" s="749"/>
      <c r="AE35" s="749"/>
      <c r="AF35" s="749"/>
      <c r="AG35" s="749"/>
      <c r="AH35" s="749"/>
      <c r="AI35" s="749"/>
    </row>
    <row r="36" spans="1:40">
      <c r="B36" s="593" t="s">
        <v>327</v>
      </c>
      <c r="AJ36" s="744"/>
      <c r="AK36" s="744"/>
      <c r="AM36" s="801"/>
      <c r="AN36" s="801"/>
    </row>
    <row r="37" spans="1:40">
      <c r="A37" s="593" t="s">
        <v>356</v>
      </c>
      <c r="B37" s="756">
        <v>23.5</v>
      </c>
      <c r="C37" s="756"/>
      <c r="D37" s="756"/>
      <c r="E37" s="593" t="s">
        <v>1</v>
      </c>
      <c r="F37" s="591" t="s">
        <v>77</v>
      </c>
      <c r="G37" s="756">
        <f>B37+B38</f>
        <v>47</v>
      </c>
      <c r="H37" s="756"/>
      <c r="I37" s="590" t="s">
        <v>1</v>
      </c>
      <c r="J37" s="756"/>
      <c r="K37" s="756"/>
      <c r="L37" s="756"/>
      <c r="M37" s="756"/>
      <c r="N37" s="591"/>
      <c r="O37" s="591"/>
      <c r="P37" s="594"/>
      <c r="Q37" s="756"/>
      <c r="R37" s="756"/>
      <c r="S37" s="593"/>
      <c r="AG37" s="590"/>
      <c r="AH37" s="594"/>
      <c r="AI37" s="594"/>
      <c r="AJ37" s="423"/>
      <c r="AK37" s="424"/>
      <c r="AL37" s="415"/>
    </row>
    <row r="38" spans="1:40">
      <c r="A38" s="593" t="s">
        <v>357</v>
      </c>
      <c r="B38" s="756">
        <v>23.5</v>
      </c>
      <c r="C38" s="756"/>
      <c r="D38" s="756"/>
      <c r="E38" s="593" t="s">
        <v>1</v>
      </c>
      <c r="AN38" s="478"/>
    </row>
    <row r="39" spans="1:40">
      <c r="AJ39" s="596">
        <f>B38</f>
        <v>23.5</v>
      </c>
    </row>
    <row r="40" spans="1:40">
      <c r="A40" s="750" t="s">
        <v>529</v>
      </c>
      <c r="B40" s="750"/>
      <c r="C40" s="750"/>
      <c r="D40" s="750"/>
      <c r="E40" s="750"/>
      <c r="F40" s="750"/>
      <c r="G40" s="750"/>
      <c r="H40" s="750"/>
      <c r="I40" s="750"/>
      <c r="J40" s="750"/>
      <c r="K40" s="750"/>
      <c r="L40" s="750"/>
      <c r="M40" s="750"/>
      <c r="N40" s="750"/>
      <c r="O40" s="750"/>
      <c r="P40" s="750"/>
      <c r="Q40" s="750"/>
      <c r="R40" s="750"/>
      <c r="S40" s="750"/>
      <c r="T40" s="750"/>
      <c r="U40" s="750"/>
      <c r="V40" s="750"/>
      <c r="W40" s="750"/>
      <c r="X40" s="750"/>
      <c r="Y40" s="750"/>
      <c r="Z40" s="750"/>
      <c r="AA40" s="750"/>
      <c r="AB40" s="750"/>
      <c r="AC40" s="750"/>
      <c r="AD40" s="750"/>
      <c r="AE40" s="750"/>
      <c r="AF40" s="750"/>
      <c r="AG40" s="750"/>
      <c r="AH40" s="750"/>
      <c r="AI40" s="750"/>
    </row>
    <row r="42" spans="1:40">
      <c r="A42" s="751" t="s">
        <v>144</v>
      </c>
      <c r="B42" s="751"/>
      <c r="C42" s="751"/>
      <c r="D42" s="751"/>
      <c r="E42" s="751"/>
      <c r="F42" s="751"/>
      <c r="G42" s="751"/>
      <c r="H42" s="751"/>
      <c r="I42" s="751"/>
      <c r="J42" s="751"/>
      <c r="K42" s="751"/>
      <c r="L42" s="751"/>
      <c r="M42" s="751"/>
      <c r="N42" s="751"/>
      <c r="O42" s="751"/>
      <c r="P42" s="751"/>
      <c r="Q42" s="751"/>
      <c r="R42" s="751"/>
      <c r="S42" s="751"/>
      <c r="T42" s="751"/>
      <c r="U42" s="751"/>
      <c r="V42" s="751"/>
      <c r="W42" s="751"/>
      <c r="X42" s="751"/>
      <c r="Y42" s="751"/>
      <c r="Z42" s="751"/>
      <c r="AA42" s="751"/>
      <c r="AB42" s="751"/>
      <c r="AC42" s="751"/>
      <c r="AD42" s="751"/>
      <c r="AE42" s="751"/>
      <c r="AF42" s="751"/>
      <c r="AG42" s="751"/>
      <c r="AH42" s="751"/>
      <c r="AI42" s="751"/>
    </row>
    <row r="43" spans="1:40" ht="14.25" customHeight="1"/>
    <row r="44" spans="1:40">
      <c r="A44" s="593" t="s">
        <v>113</v>
      </c>
      <c r="B44" s="756">
        <v>23.5</v>
      </c>
      <c r="C44" s="756"/>
      <c r="D44" s="756"/>
      <c r="F44" s="591" t="s">
        <v>114</v>
      </c>
      <c r="G44" s="756">
        <v>5</v>
      </c>
      <c r="H44" s="756"/>
      <c r="J44" s="591" t="s">
        <v>115</v>
      </c>
      <c r="K44" s="756">
        <f>B44*G44</f>
        <v>117.5</v>
      </c>
      <c r="L44" s="756"/>
      <c r="M44" s="594" t="s">
        <v>0</v>
      </c>
      <c r="O44" s="593"/>
      <c r="P44" s="594"/>
      <c r="Q44" s="594"/>
    </row>
    <row r="45" spans="1:40">
      <c r="B45" s="590"/>
      <c r="C45" s="479"/>
      <c r="D45" s="590"/>
      <c r="E45" s="595"/>
      <c r="F45" s="591"/>
      <c r="G45" s="595"/>
      <c r="H45" s="591"/>
      <c r="I45" s="591"/>
      <c r="J45" s="591"/>
      <c r="K45" s="756"/>
      <c r="L45" s="756"/>
      <c r="M45" s="591"/>
      <c r="O45" s="593"/>
    </row>
    <row r="46" spans="1:40">
      <c r="A46" s="593" t="s">
        <v>338</v>
      </c>
      <c r="B46" s="590"/>
      <c r="C46" s="590" t="s">
        <v>115</v>
      </c>
      <c r="D46" s="756">
        <f>SUM(K44:L45)</f>
        <v>117.5</v>
      </c>
      <c r="E46" s="756"/>
      <c r="F46" s="591" t="s">
        <v>0</v>
      </c>
      <c r="G46" s="590"/>
      <c r="H46" s="590"/>
      <c r="J46" s="591"/>
      <c r="K46" s="590"/>
      <c r="L46" s="590"/>
      <c r="M46" s="594"/>
      <c r="O46" s="593"/>
    </row>
    <row r="47" spans="1:40">
      <c r="B47" s="590"/>
      <c r="C47" s="590"/>
      <c r="D47" s="590"/>
      <c r="E47" s="590"/>
      <c r="F47" s="591"/>
      <c r="G47" s="590"/>
      <c r="H47" s="590"/>
      <c r="J47" s="591"/>
      <c r="K47" s="590"/>
      <c r="L47" s="590"/>
      <c r="M47" s="594"/>
      <c r="O47" s="593"/>
    </row>
    <row r="48" spans="1:40">
      <c r="A48" s="593" t="s">
        <v>532</v>
      </c>
      <c r="B48" s="590"/>
      <c r="C48" s="590"/>
      <c r="D48" s="590"/>
      <c r="E48" s="590"/>
      <c r="F48" s="591"/>
      <c r="G48" s="590"/>
      <c r="H48" s="590"/>
      <c r="J48" s="591"/>
      <c r="K48" s="590"/>
      <c r="L48" s="590"/>
      <c r="M48" s="594"/>
      <c r="O48" s="593"/>
    </row>
    <row r="49" spans="1:41">
      <c r="B49" s="593" t="s">
        <v>327</v>
      </c>
      <c r="J49" s="591"/>
      <c r="K49" s="590"/>
      <c r="L49" s="590"/>
      <c r="M49" s="594"/>
      <c r="O49" s="593"/>
    </row>
    <row r="50" spans="1:41">
      <c r="A50" s="593" t="s">
        <v>356</v>
      </c>
      <c r="B50" s="756">
        <v>23.5</v>
      </c>
      <c r="C50" s="756"/>
      <c r="D50" s="756"/>
      <c r="E50" s="593" t="s">
        <v>1</v>
      </c>
      <c r="F50" s="591" t="s">
        <v>77</v>
      </c>
      <c r="G50" s="756">
        <f>B50+B51</f>
        <v>47</v>
      </c>
      <c r="H50" s="756"/>
      <c r="I50" s="590" t="s">
        <v>1</v>
      </c>
      <c r="J50" s="591"/>
      <c r="K50" s="590"/>
      <c r="L50" s="590"/>
      <c r="M50" s="594"/>
      <c r="O50" s="593"/>
    </row>
    <row r="51" spans="1:41">
      <c r="A51" s="593" t="s">
        <v>357</v>
      </c>
      <c r="B51" s="756">
        <v>23.5</v>
      </c>
      <c r="C51" s="756"/>
      <c r="D51" s="756"/>
      <c r="E51" s="593" t="s">
        <v>1</v>
      </c>
      <c r="J51" s="591"/>
      <c r="K51" s="590"/>
      <c r="L51" s="590"/>
      <c r="M51" s="594"/>
      <c r="O51" s="593"/>
    </row>
    <row r="52" spans="1:41">
      <c r="B52" s="802"/>
      <c r="C52" s="802"/>
      <c r="D52" s="802"/>
      <c r="AM52" s="414"/>
    </row>
    <row r="53" spans="1:41">
      <c r="A53" s="752" t="s">
        <v>531</v>
      </c>
      <c r="B53" s="753"/>
      <c r="C53" s="753"/>
      <c r="D53" s="753"/>
      <c r="E53" s="753"/>
      <c r="F53" s="753"/>
      <c r="G53" s="753"/>
      <c r="H53" s="753"/>
      <c r="I53" s="753"/>
      <c r="J53" s="753"/>
      <c r="K53" s="753"/>
      <c r="L53" s="753"/>
      <c r="M53" s="753"/>
      <c r="N53" s="753"/>
      <c r="O53" s="753"/>
      <c r="P53" s="753"/>
      <c r="Q53" s="753"/>
      <c r="R53" s="753"/>
      <c r="S53" s="753"/>
      <c r="T53" s="753"/>
      <c r="U53" s="753"/>
      <c r="V53" s="753"/>
      <c r="W53" s="753"/>
      <c r="X53" s="753"/>
      <c r="Y53" s="753"/>
      <c r="Z53" s="753"/>
      <c r="AA53" s="753"/>
      <c r="AB53" s="753"/>
      <c r="AC53" s="753"/>
      <c r="AD53" s="753"/>
      <c r="AE53" s="753"/>
      <c r="AF53" s="753"/>
      <c r="AG53" s="753"/>
      <c r="AH53" s="753"/>
      <c r="AI53" s="754"/>
      <c r="AN53" s="415"/>
    </row>
    <row r="54" spans="1:41">
      <c r="AN54" s="415"/>
    </row>
    <row r="55" spans="1:41">
      <c r="A55" s="751" t="s">
        <v>320</v>
      </c>
      <c r="B55" s="751"/>
      <c r="C55" s="751"/>
      <c r="D55" s="751"/>
      <c r="E55" s="751"/>
      <c r="F55" s="751"/>
      <c r="G55" s="751"/>
      <c r="H55" s="751"/>
      <c r="I55" s="751"/>
      <c r="J55" s="751"/>
      <c r="K55" s="751"/>
      <c r="L55" s="751"/>
      <c r="M55" s="751"/>
      <c r="N55" s="751"/>
      <c r="O55" s="751"/>
      <c r="P55" s="751"/>
      <c r="Q55" s="751"/>
      <c r="R55" s="751"/>
      <c r="S55" s="751"/>
      <c r="T55" s="751"/>
      <c r="U55" s="751"/>
      <c r="V55" s="751"/>
      <c r="W55" s="751"/>
      <c r="X55" s="751"/>
      <c r="Y55" s="751"/>
      <c r="Z55" s="751"/>
      <c r="AA55" s="751"/>
      <c r="AB55" s="751"/>
      <c r="AC55" s="751"/>
      <c r="AD55" s="751"/>
      <c r="AE55" s="751"/>
      <c r="AF55" s="751"/>
      <c r="AG55" s="751"/>
      <c r="AH55" s="751"/>
      <c r="AI55" s="751"/>
      <c r="AN55" s="415"/>
    </row>
    <row r="56" spans="1:41">
      <c r="AN56" s="415"/>
    </row>
    <row r="57" spans="1:41">
      <c r="B57" s="593" t="s">
        <v>327</v>
      </c>
      <c r="F57" s="593" t="s">
        <v>328</v>
      </c>
      <c r="K57" s="593" t="s">
        <v>329</v>
      </c>
      <c r="AN57" s="415"/>
    </row>
    <row r="58" spans="1:41" s="591" customFormat="1">
      <c r="A58" s="591" t="s">
        <v>113</v>
      </c>
      <c r="B58" s="591" t="s">
        <v>126</v>
      </c>
      <c r="C58" s="756">
        <v>23.5</v>
      </c>
      <c r="D58" s="756"/>
      <c r="E58" s="591" t="s">
        <v>114</v>
      </c>
      <c r="F58" s="756">
        <v>2</v>
      </c>
      <c r="G58" s="757"/>
      <c r="H58" s="591" t="s">
        <v>128</v>
      </c>
      <c r="I58" s="590" t="s">
        <v>114</v>
      </c>
      <c r="J58" s="591" t="s">
        <v>126</v>
      </c>
      <c r="K58" s="757">
        <v>0.15</v>
      </c>
      <c r="L58" s="757"/>
      <c r="M58" s="590" t="s">
        <v>127</v>
      </c>
      <c r="N58" s="756">
        <v>0.1</v>
      </c>
      <c r="O58" s="756"/>
      <c r="P58" s="591" t="s">
        <v>128</v>
      </c>
      <c r="Z58" s="600"/>
      <c r="AA58" s="600"/>
      <c r="AB58" s="600"/>
      <c r="AC58" s="345"/>
      <c r="AD58" s="345"/>
      <c r="AJ58" s="426"/>
      <c r="AK58" s="426"/>
      <c r="AL58" s="427"/>
      <c r="AM58" s="427"/>
      <c r="AN58" s="428"/>
      <c r="AO58" s="428"/>
    </row>
    <row r="59" spans="1:41">
      <c r="A59" s="593" t="s">
        <v>113</v>
      </c>
      <c r="B59" s="758">
        <f>(C58*F58)*(K58+N58)</f>
        <v>11.75</v>
      </c>
      <c r="C59" s="758"/>
      <c r="D59" s="758"/>
      <c r="E59" s="593" t="s">
        <v>0</v>
      </c>
      <c r="AJ59" s="596">
        <f>B59</f>
        <v>11.75</v>
      </c>
      <c r="AN59" s="415"/>
    </row>
    <row r="60" spans="1:41">
      <c r="K60" s="756"/>
      <c r="L60" s="756"/>
      <c r="AN60" s="415"/>
    </row>
    <row r="61" spans="1:41">
      <c r="AN61" s="415"/>
    </row>
    <row r="62" spans="1:41" s="601" customFormat="1" hidden="1">
      <c r="A62" s="749" t="s">
        <v>313</v>
      </c>
      <c r="B62" s="749"/>
      <c r="C62" s="749"/>
      <c r="D62" s="749"/>
      <c r="E62" s="749"/>
      <c r="F62" s="749"/>
      <c r="G62" s="749"/>
      <c r="H62" s="749"/>
      <c r="I62" s="749"/>
      <c r="J62" s="749"/>
      <c r="K62" s="749"/>
      <c r="L62" s="749"/>
      <c r="M62" s="749"/>
      <c r="N62" s="749"/>
      <c r="O62" s="749"/>
      <c r="P62" s="749"/>
      <c r="Q62" s="749"/>
      <c r="R62" s="749"/>
      <c r="S62" s="749"/>
      <c r="T62" s="749"/>
      <c r="U62" s="749"/>
      <c r="V62" s="749"/>
      <c r="W62" s="749"/>
      <c r="X62" s="749"/>
      <c r="Y62" s="749"/>
      <c r="Z62" s="749"/>
      <c r="AA62" s="749"/>
      <c r="AB62" s="749"/>
      <c r="AC62" s="749"/>
      <c r="AD62" s="749"/>
      <c r="AE62" s="749"/>
      <c r="AF62" s="749"/>
      <c r="AG62" s="749"/>
      <c r="AH62" s="749"/>
      <c r="AI62" s="749"/>
      <c r="AJ62" s="429"/>
      <c r="AK62" s="430"/>
      <c r="AL62" s="431"/>
      <c r="AM62" s="432"/>
      <c r="AN62" s="432"/>
      <c r="AO62" s="433"/>
    </row>
    <row r="63" spans="1:41" hidden="1">
      <c r="AN63" s="415"/>
    </row>
    <row r="64" spans="1:41" hidden="1">
      <c r="A64" s="751" t="s">
        <v>158</v>
      </c>
      <c r="B64" s="751"/>
      <c r="C64" s="751"/>
      <c r="D64" s="751"/>
      <c r="E64" s="751"/>
      <c r="F64" s="751"/>
      <c r="G64" s="751"/>
      <c r="H64" s="751"/>
      <c r="I64" s="751"/>
      <c r="J64" s="751"/>
      <c r="K64" s="751"/>
      <c r="L64" s="751"/>
      <c r="M64" s="751"/>
      <c r="N64" s="751"/>
      <c r="O64" s="751"/>
      <c r="P64" s="751"/>
      <c r="Q64" s="751"/>
      <c r="R64" s="751"/>
      <c r="S64" s="751"/>
      <c r="T64" s="751"/>
      <c r="U64" s="751"/>
      <c r="V64" s="751"/>
      <c r="W64" s="751"/>
      <c r="X64" s="751"/>
      <c r="Y64" s="751"/>
      <c r="Z64" s="751"/>
      <c r="AA64" s="751"/>
      <c r="AB64" s="751"/>
      <c r="AC64" s="751"/>
      <c r="AD64" s="751"/>
      <c r="AE64" s="751"/>
      <c r="AF64" s="751"/>
      <c r="AG64" s="751"/>
      <c r="AH64" s="751"/>
      <c r="AI64" s="751"/>
      <c r="AN64" s="415"/>
    </row>
    <row r="65" spans="1:40" hidden="1">
      <c r="A65" s="751" t="s">
        <v>159</v>
      </c>
      <c r="B65" s="751"/>
      <c r="C65" s="751"/>
      <c r="D65" s="751"/>
      <c r="E65" s="751"/>
      <c r="F65" s="751"/>
      <c r="G65" s="751"/>
      <c r="H65" s="751"/>
      <c r="I65" s="751"/>
      <c r="J65" s="751"/>
      <c r="K65" s="751"/>
      <c r="L65" s="751"/>
      <c r="M65" s="751"/>
      <c r="N65" s="751"/>
      <c r="O65" s="751"/>
      <c r="P65" s="751"/>
      <c r="Q65" s="751"/>
      <c r="R65" s="751"/>
      <c r="S65" s="751"/>
      <c r="T65" s="751"/>
      <c r="U65" s="751"/>
      <c r="V65" s="751"/>
      <c r="W65" s="751"/>
      <c r="X65" s="751"/>
      <c r="Y65" s="751"/>
      <c r="Z65" s="751"/>
      <c r="AA65" s="751"/>
      <c r="AB65" s="751"/>
      <c r="AC65" s="751"/>
      <c r="AD65" s="751"/>
      <c r="AE65" s="751"/>
      <c r="AF65" s="751"/>
      <c r="AG65" s="751"/>
      <c r="AH65" s="751"/>
      <c r="AI65" s="751"/>
      <c r="AN65" s="415"/>
    </row>
    <row r="66" spans="1:40" hidden="1">
      <c r="AJ66" s="744" t="s">
        <v>315</v>
      </c>
      <c r="AK66" s="744"/>
      <c r="AL66" s="414" t="s">
        <v>161</v>
      </c>
      <c r="AN66" s="415"/>
    </row>
    <row r="67" spans="1:40" hidden="1">
      <c r="B67" s="593" t="s">
        <v>316</v>
      </c>
      <c r="AK67" s="596"/>
      <c r="AN67" s="415"/>
    </row>
    <row r="68" spans="1:40" hidden="1">
      <c r="A68" s="593" t="s">
        <v>113</v>
      </c>
      <c r="B68" s="755">
        <f>AJ69</f>
        <v>2</v>
      </c>
      <c r="C68" s="755"/>
      <c r="D68" s="593" t="s">
        <v>2</v>
      </c>
      <c r="F68" s="593" t="s">
        <v>114</v>
      </c>
      <c r="G68" s="756">
        <f>AL69</f>
        <v>0.3</v>
      </c>
      <c r="H68" s="756"/>
      <c r="I68" s="593" t="s">
        <v>162</v>
      </c>
      <c r="AK68" s="596"/>
      <c r="AN68" s="415"/>
    </row>
    <row r="69" spans="1:40" hidden="1">
      <c r="A69" s="593" t="s">
        <v>163</v>
      </c>
      <c r="B69" s="758">
        <f>B68*G68</f>
        <v>0.6</v>
      </c>
      <c r="C69" s="758"/>
      <c r="D69" s="751" t="s">
        <v>0</v>
      </c>
      <c r="E69" s="751"/>
      <c r="AJ69" s="596">
        <v>2</v>
      </c>
      <c r="AL69" s="414">
        <f>2*0.25^2*(1+SQRT(2))</f>
        <v>0.3</v>
      </c>
      <c r="AN69" s="415"/>
    </row>
    <row r="70" spans="1:40" hidden="1"/>
    <row r="71" spans="1:40" hidden="1">
      <c r="B71" s="593" t="s">
        <v>317</v>
      </c>
      <c r="AK71" s="596"/>
      <c r="AN71" s="415"/>
    </row>
    <row r="72" spans="1:40" hidden="1">
      <c r="A72" s="593" t="s">
        <v>113</v>
      </c>
      <c r="B72" s="755">
        <f>AJ73</f>
        <v>5</v>
      </c>
      <c r="C72" s="755"/>
      <c r="D72" s="593" t="s">
        <v>2</v>
      </c>
      <c r="F72" s="593" t="s">
        <v>114</v>
      </c>
      <c r="G72" s="756">
        <f>AL73</f>
        <v>0.2</v>
      </c>
      <c r="H72" s="756"/>
      <c r="I72" s="593" t="s">
        <v>162</v>
      </c>
      <c r="AJ72" s="744" t="s">
        <v>318</v>
      </c>
      <c r="AK72" s="744"/>
      <c r="AN72" s="415"/>
    </row>
    <row r="73" spans="1:40" hidden="1">
      <c r="A73" s="593" t="s">
        <v>163</v>
      </c>
      <c r="B73" s="758">
        <f>B72*G72</f>
        <v>1</v>
      </c>
      <c r="C73" s="758"/>
      <c r="D73" s="751" t="s">
        <v>0</v>
      </c>
      <c r="E73" s="751"/>
      <c r="AJ73" s="596">
        <v>5</v>
      </c>
      <c r="AL73" s="414">
        <f>PI()*0.25^2</f>
        <v>0.2</v>
      </c>
      <c r="AN73" s="415"/>
    </row>
    <row r="74" spans="1:40" hidden="1"/>
    <row r="75" spans="1:40" hidden="1">
      <c r="A75" s="593" t="s">
        <v>319</v>
      </c>
      <c r="C75" s="756">
        <f>B69+B73</f>
        <v>1.6</v>
      </c>
      <c r="D75" s="757"/>
      <c r="E75" s="593" t="s">
        <v>0</v>
      </c>
    </row>
    <row r="76" spans="1:40" hidden="1"/>
    <row r="77" spans="1:40" hidden="1">
      <c r="A77" s="750" t="s">
        <v>314</v>
      </c>
      <c r="B77" s="750"/>
      <c r="C77" s="750"/>
      <c r="D77" s="750"/>
      <c r="E77" s="750"/>
      <c r="F77" s="750"/>
      <c r="G77" s="750"/>
      <c r="H77" s="750"/>
      <c r="I77" s="750"/>
      <c r="J77" s="750"/>
      <c r="K77" s="750"/>
      <c r="L77" s="750"/>
      <c r="M77" s="750"/>
      <c r="N77" s="750"/>
      <c r="O77" s="750"/>
      <c r="P77" s="750"/>
      <c r="Q77" s="750"/>
      <c r="R77" s="750"/>
      <c r="S77" s="750"/>
      <c r="T77" s="750"/>
      <c r="U77" s="750"/>
      <c r="V77" s="750"/>
      <c r="W77" s="750"/>
      <c r="X77" s="750"/>
      <c r="Y77" s="750"/>
      <c r="Z77" s="750"/>
      <c r="AA77" s="750"/>
      <c r="AB77" s="750"/>
      <c r="AC77" s="750"/>
      <c r="AD77" s="750"/>
      <c r="AE77" s="750"/>
      <c r="AF77" s="750"/>
      <c r="AG77" s="750"/>
      <c r="AH77" s="750"/>
      <c r="AI77" s="750"/>
    </row>
    <row r="78" spans="1:40" hidden="1"/>
    <row r="79" spans="1:40" hidden="1">
      <c r="A79" s="751" t="s">
        <v>312</v>
      </c>
      <c r="B79" s="751"/>
      <c r="C79" s="751"/>
      <c r="D79" s="751"/>
      <c r="E79" s="751"/>
      <c r="F79" s="751"/>
      <c r="G79" s="751"/>
      <c r="H79" s="751"/>
      <c r="I79" s="751"/>
      <c r="J79" s="751"/>
      <c r="K79" s="751"/>
      <c r="L79" s="751"/>
      <c r="M79" s="751"/>
      <c r="N79" s="751"/>
      <c r="O79" s="751"/>
      <c r="P79" s="751"/>
      <c r="Q79" s="751"/>
      <c r="R79" s="751"/>
      <c r="S79" s="751"/>
      <c r="T79" s="751"/>
      <c r="U79" s="751"/>
      <c r="V79" s="751"/>
      <c r="W79" s="751"/>
      <c r="X79" s="751"/>
      <c r="Y79" s="751"/>
      <c r="Z79" s="751"/>
      <c r="AA79" s="751"/>
      <c r="AB79" s="751"/>
      <c r="AC79" s="751"/>
      <c r="AD79" s="751"/>
      <c r="AE79" s="751"/>
      <c r="AF79" s="751"/>
      <c r="AG79" s="751"/>
      <c r="AH79" s="751"/>
      <c r="AI79" s="751"/>
    </row>
    <row r="80" spans="1:40" hidden="1"/>
    <row r="81" spans="1:5" hidden="1">
      <c r="A81" s="593" t="s">
        <v>152</v>
      </c>
      <c r="B81" s="758" t="e">
        <f>#REF!</f>
        <v>#REF!</v>
      </c>
      <c r="C81" s="751"/>
      <c r="D81" s="751"/>
      <c r="E81" s="593" t="s">
        <v>0</v>
      </c>
    </row>
  </sheetData>
  <mergeCells count="62">
    <mergeCell ref="B81:D81"/>
    <mergeCell ref="AJ72:AK72"/>
    <mergeCell ref="B73:C73"/>
    <mergeCell ref="D73:E73"/>
    <mergeCell ref="C75:D75"/>
    <mergeCell ref="A77:AI77"/>
    <mergeCell ref="A79:AI79"/>
    <mergeCell ref="B68:C68"/>
    <mergeCell ref="G68:H68"/>
    <mergeCell ref="B69:C69"/>
    <mergeCell ref="D69:E69"/>
    <mergeCell ref="B72:C72"/>
    <mergeCell ref="G72:H72"/>
    <mergeCell ref="AJ66:AK66"/>
    <mergeCell ref="A53:AI53"/>
    <mergeCell ref="A55:AI55"/>
    <mergeCell ref="C58:D58"/>
    <mergeCell ref="F58:G58"/>
    <mergeCell ref="K58:L58"/>
    <mergeCell ref="N58:O58"/>
    <mergeCell ref="B59:D59"/>
    <mergeCell ref="K60:L60"/>
    <mergeCell ref="A62:AI62"/>
    <mergeCell ref="A64:AI64"/>
    <mergeCell ref="A65:AI65"/>
    <mergeCell ref="B52:D52"/>
    <mergeCell ref="B38:D38"/>
    <mergeCell ref="A40:AI40"/>
    <mergeCell ref="A42:AI42"/>
    <mergeCell ref="B44:D44"/>
    <mergeCell ref="G44:H44"/>
    <mergeCell ref="K44:L44"/>
    <mergeCell ref="K45:L45"/>
    <mergeCell ref="D46:E46"/>
    <mergeCell ref="B50:D50"/>
    <mergeCell ref="G50:H50"/>
    <mergeCell ref="B51:D51"/>
    <mergeCell ref="A35:AI35"/>
    <mergeCell ref="AJ36:AK36"/>
    <mergeCell ref="AM36:AN36"/>
    <mergeCell ref="B37:D37"/>
    <mergeCell ref="G37:H37"/>
    <mergeCell ref="J37:M37"/>
    <mergeCell ref="Q37:R37"/>
    <mergeCell ref="A34:AI34"/>
    <mergeCell ref="A23:AI23"/>
    <mergeCell ref="B25:D25"/>
    <mergeCell ref="G25:H25"/>
    <mergeCell ref="K25:L25"/>
    <mergeCell ref="K26:L26"/>
    <mergeCell ref="D27:E27"/>
    <mergeCell ref="B30:D30"/>
    <mergeCell ref="G30:H30"/>
    <mergeCell ref="K30:L30"/>
    <mergeCell ref="K31:L31"/>
    <mergeCell ref="D32:E32"/>
    <mergeCell ref="A19:AI19"/>
    <mergeCell ref="A4:AI4"/>
    <mergeCell ref="B5:K5"/>
    <mergeCell ref="A6:AI6"/>
    <mergeCell ref="A13:AI13"/>
    <mergeCell ref="A17:AI17"/>
  </mergeCells>
  <pageMargins left="0.51181102362204722" right="0.51181102362204722" top="0.78740157480314965" bottom="0.78740157480314965" header="0.31496062992125984" footer="0.31496062992125984"/>
  <pageSetup paperSize="9" scale="59" orientation="portrait" r:id="rId1"/>
  <rowBreaks count="1" manualBreakCount="1">
    <brk id="61" max="1638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A913F-8126-4CB4-803E-4704BD458885}">
  <dimension ref="A1:AO81"/>
  <sheetViews>
    <sheetView tabSelected="1" view="pageBreakPreview" topLeftCell="A31" zoomScale="85" zoomScaleSheetLayoutView="85" workbookViewId="0">
      <selection activeCell="B59" sqref="B59:D59"/>
    </sheetView>
  </sheetViews>
  <sheetFormatPr defaultColWidth="9.140625" defaultRowHeight="15"/>
  <cols>
    <col min="1" max="1" width="3.7109375" style="470" customWidth="1"/>
    <col min="2" max="2" width="4.42578125" style="470" customWidth="1"/>
    <col min="3" max="3" width="8.140625" style="470" bestFit="1" customWidth="1"/>
    <col min="4" max="4" width="4.7109375" style="470" bestFit="1" customWidth="1"/>
    <col min="5" max="5" width="5.42578125" style="470" customWidth="1"/>
    <col min="6" max="6" width="4.7109375" style="470" customWidth="1"/>
    <col min="7" max="7" width="5.5703125" style="470" customWidth="1"/>
    <col min="8" max="8" width="8.140625" style="470" customWidth="1"/>
    <col min="9" max="10" width="3.7109375" style="470" customWidth="1"/>
    <col min="11" max="11" width="5" style="470" customWidth="1"/>
    <col min="12" max="13" width="3.7109375" style="470" customWidth="1"/>
    <col min="14" max="14" width="3.7109375" style="471" customWidth="1"/>
    <col min="15" max="15" width="4" style="471" customWidth="1"/>
    <col min="16" max="18" width="3.7109375" style="470" customWidth="1"/>
    <col min="19" max="19" width="4.7109375" style="471" customWidth="1"/>
    <col min="20" max="34" width="3.7109375" style="470" customWidth="1"/>
    <col min="35" max="35" width="6.42578125" style="470" customWidth="1"/>
    <col min="36" max="36" width="12.28515625" style="473" customWidth="1"/>
    <col min="37" max="37" width="9.140625" style="413"/>
    <col min="38" max="38" width="9.140625" style="414"/>
    <col min="39" max="39" width="9.140625" style="415"/>
    <col min="40" max="41" width="9.140625" style="416"/>
    <col min="42" max="16384" width="9.140625" style="470"/>
  </cols>
  <sheetData>
    <row r="1" spans="1:35" ht="24" customHeight="1">
      <c r="A1" s="475"/>
      <c r="B1" s="475"/>
      <c r="C1" s="475"/>
      <c r="D1" s="475"/>
      <c r="E1" s="475"/>
      <c r="F1" s="475"/>
      <c r="G1" s="475"/>
      <c r="H1" s="475"/>
      <c r="I1" s="475"/>
      <c r="J1" s="475"/>
      <c r="K1" s="475"/>
    </row>
    <row r="2" spans="1:35" ht="21.75" customHeight="1">
      <c r="A2" s="475"/>
      <c r="B2" s="475"/>
      <c r="C2" s="475"/>
      <c r="D2" s="475"/>
      <c r="E2" s="475"/>
      <c r="F2" s="475"/>
      <c r="G2" s="475"/>
      <c r="H2" s="475"/>
      <c r="I2" s="475"/>
      <c r="J2" s="475"/>
      <c r="K2" s="475"/>
    </row>
    <row r="3" spans="1:35" ht="29.25" customHeight="1">
      <c r="A3" s="475"/>
      <c r="B3" s="475"/>
      <c r="C3" s="475"/>
      <c r="D3" s="475"/>
      <c r="E3" s="475"/>
      <c r="F3" s="475"/>
      <c r="G3" s="475"/>
      <c r="H3" s="475"/>
      <c r="I3" s="475"/>
      <c r="J3" s="475"/>
      <c r="K3" s="475"/>
    </row>
    <row r="4" spans="1:35" ht="18" customHeight="1">
      <c r="A4" s="641" t="s">
        <v>335</v>
      </c>
      <c r="B4" s="641"/>
      <c r="C4" s="641"/>
      <c r="D4" s="641"/>
      <c r="E4" s="641"/>
      <c r="F4" s="641"/>
      <c r="G4" s="641"/>
      <c r="H4" s="641"/>
      <c r="I4" s="641"/>
      <c r="J4" s="641"/>
      <c r="K4" s="641"/>
      <c r="L4" s="641"/>
      <c r="M4" s="641"/>
      <c r="N4" s="641"/>
      <c r="O4" s="641"/>
      <c r="P4" s="641"/>
      <c r="Q4" s="641"/>
      <c r="R4" s="641"/>
      <c r="S4" s="641"/>
      <c r="T4" s="641"/>
      <c r="U4" s="641"/>
      <c r="V4" s="641"/>
      <c r="W4" s="641"/>
      <c r="X4" s="641"/>
      <c r="Y4" s="641"/>
      <c r="Z4" s="641"/>
      <c r="AA4" s="641"/>
      <c r="AB4" s="641"/>
      <c r="AC4" s="641"/>
      <c r="AD4" s="641"/>
      <c r="AE4" s="641"/>
      <c r="AF4" s="641"/>
      <c r="AG4" s="641"/>
      <c r="AH4" s="641"/>
      <c r="AI4" s="641"/>
    </row>
    <row r="5" spans="1:35" ht="18" customHeight="1">
      <c r="A5" s="98"/>
      <c r="B5" s="640"/>
      <c r="C5" s="640"/>
      <c r="D5" s="640"/>
      <c r="E5" s="640"/>
      <c r="F5" s="640"/>
      <c r="G5" s="640"/>
      <c r="H5" s="640"/>
      <c r="I5" s="640"/>
      <c r="J5" s="640"/>
      <c r="K5" s="640"/>
    </row>
    <row r="6" spans="1:35" ht="18" customHeight="1">
      <c r="A6" s="641" t="s">
        <v>350</v>
      </c>
      <c r="B6" s="641"/>
      <c r="C6" s="641"/>
      <c r="D6" s="641"/>
      <c r="E6" s="641"/>
      <c r="F6" s="641"/>
      <c r="G6" s="641"/>
      <c r="H6" s="641"/>
      <c r="I6" s="641"/>
      <c r="J6" s="641"/>
      <c r="K6" s="641"/>
      <c r="L6" s="641"/>
      <c r="M6" s="641"/>
      <c r="N6" s="641"/>
      <c r="O6" s="641"/>
      <c r="P6" s="641"/>
      <c r="Q6" s="641"/>
      <c r="R6" s="641"/>
      <c r="S6" s="641"/>
      <c r="T6" s="641"/>
      <c r="U6" s="641"/>
      <c r="V6" s="641"/>
      <c r="W6" s="641"/>
      <c r="X6" s="641"/>
      <c r="Y6" s="641"/>
      <c r="Z6" s="641"/>
      <c r="AA6" s="641"/>
      <c r="AB6" s="641"/>
      <c r="AC6" s="641"/>
      <c r="AD6" s="641"/>
      <c r="AE6" s="641"/>
      <c r="AF6" s="641"/>
      <c r="AG6" s="641"/>
      <c r="AH6" s="641"/>
      <c r="AI6" s="641"/>
    </row>
    <row r="7" spans="1:35" ht="18" customHeight="1">
      <c r="A7" s="109"/>
      <c r="B7" s="474"/>
      <c r="C7" s="474"/>
      <c r="D7" s="474"/>
      <c r="E7" s="474"/>
      <c r="F7" s="474"/>
      <c r="G7" s="474"/>
      <c r="H7" s="474"/>
      <c r="I7" s="474"/>
      <c r="J7" s="474"/>
      <c r="K7" s="474"/>
    </row>
    <row r="8" spans="1:35" ht="18" customHeight="1">
      <c r="A8" s="113" t="s">
        <v>511</v>
      </c>
      <c r="B8" s="584"/>
      <c r="C8" s="584"/>
      <c r="D8" s="584"/>
      <c r="E8" s="584"/>
      <c r="F8" s="584"/>
      <c r="G8" s="584"/>
      <c r="H8" s="584"/>
      <c r="I8" s="584"/>
      <c r="J8" s="584"/>
      <c r="K8" s="584"/>
      <c r="L8" s="586"/>
      <c r="M8" s="586"/>
      <c r="N8" s="480"/>
    </row>
    <row r="9" spans="1:35" ht="18" customHeight="1">
      <c r="A9" s="113" t="s">
        <v>512</v>
      </c>
      <c r="B9" s="584"/>
      <c r="C9" s="584"/>
      <c r="D9" s="584"/>
      <c r="E9" s="584"/>
      <c r="F9" s="584"/>
      <c r="G9" s="584"/>
      <c r="H9" s="584"/>
      <c r="I9" s="584"/>
      <c r="J9" s="584"/>
      <c r="K9" s="584"/>
      <c r="L9" s="586"/>
      <c r="M9" s="586"/>
      <c r="N9" s="480"/>
    </row>
    <row r="10" spans="1:35" ht="18" customHeight="1">
      <c r="A10" s="400" t="s">
        <v>537</v>
      </c>
      <c r="B10" s="605"/>
      <c r="C10" s="605"/>
      <c r="D10" s="605"/>
      <c r="E10" s="605"/>
      <c r="F10" s="605"/>
      <c r="G10" s="605"/>
      <c r="H10" s="605"/>
      <c r="I10" s="605"/>
      <c r="J10" s="605"/>
      <c r="K10" s="605"/>
      <c r="L10" s="586"/>
      <c r="M10" s="586"/>
      <c r="N10" s="480"/>
    </row>
    <row r="11" spans="1:35" ht="18" customHeight="1">
      <c r="A11" s="398" t="s">
        <v>514</v>
      </c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586"/>
      <c r="M11" s="586"/>
      <c r="N11" s="480"/>
    </row>
    <row r="12" spans="1:35" ht="18" customHeight="1"/>
    <row r="13" spans="1:35" ht="30" customHeight="1">
      <c r="A13" s="798" t="s">
        <v>520</v>
      </c>
      <c r="B13" s="799"/>
      <c r="C13" s="799"/>
      <c r="D13" s="799"/>
      <c r="E13" s="799"/>
      <c r="F13" s="799"/>
      <c r="G13" s="799"/>
      <c r="H13" s="799"/>
      <c r="I13" s="799"/>
      <c r="J13" s="799"/>
      <c r="K13" s="799"/>
      <c r="L13" s="799"/>
      <c r="M13" s="799"/>
      <c r="N13" s="799"/>
      <c r="O13" s="799"/>
      <c r="P13" s="799"/>
      <c r="Q13" s="799"/>
      <c r="R13" s="799"/>
      <c r="S13" s="799"/>
      <c r="T13" s="799"/>
      <c r="U13" s="799"/>
      <c r="V13" s="799"/>
      <c r="W13" s="799"/>
      <c r="X13" s="799"/>
      <c r="Y13" s="799"/>
      <c r="Z13" s="799"/>
      <c r="AA13" s="799"/>
      <c r="AB13" s="799"/>
      <c r="AC13" s="799"/>
      <c r="AD13" s="799"/>
      <c r="AE13" s="799"/>
      <c r="AF13" s="799"/>
      <c r="AG13" s="799"/>
      <c r="AH13" s="799"/>
      <c r="AI13" s="800"/>
    </row>
    <row r="17" spans="1:41">
      <c r="A17" s="752" t="s">
        <v>521</v>
      </c>
      <c r="B17" s="753"/>
      <c r="C17" s="753"/>
      <c r="D17" s="753"/>
      <c r="E17" s="753"/>
      <c r="F17" s="753"/>
      <c r="G17" s="753"/>
      <c r="H17" s="753"/>
      <c r="I17" s="753"/>
      <c r="J17" s="753"/>
      <c r="K17" s="753"/>
      <c r="L17" s="753"/>
      <c r="M17" s="753"/>
      <c r="N17" s="753"/>
      <c r="O17" s="753"/>
      <c r="P17" s="753"/>
      <c r="Q17" s="753"/>
      <c r="R17" s="753"/>
      <c r="S17" s="753"/>
      <c r="T17" s="753"/>
      <c r="U17" s="753"/>
      <c r="V17" s="753"/>
      <c r="W17" s="753"/>
      <c r="X17" s="753"/>
      <c r="Y17" s="753"/>
      <c r="Z17" s="753"/>
      <c r="AA17" s="753"/>
      <c r="AB17" s="753"/>
      <c r="AC17" s="753"/>
      <c r="AD17" s="753"/>
      <c r="AE17" s="753"/>
      <c r="AF17" s="753"/>
      <c r="AG17" s="753"/>
      <c r="AH17" s="753"/>
      <c r="AI17" s="754"/>
    </row>
    <row r="19" spans="1:41">
      <c r="A19" s="750" t="s">
        <v>522</v>
      </c>
      <c r="B19" s="750"/>
      <c r="C19" s="750"/>
      <c r="D19" s="750"/>
      <c r="E19" s="750"/>
      <c r="F19" s="750"/>
      <c r="G19" s="750"/>
      <c r="H19" s="750"/>
      <c r="I19" s="750"/>
      <c r="J19" s="750"/>
      <c r="K19" s="750"/>
      <c r="L19" s="750"/>
      <c r="M19" s="750"/>
      <c r="N19" s="750"/>
      <c r="O19" s="750"/>
      <c r="P19" s="750"/>
      <c r="Q19" s="750"/>
      <c r="R19" s="750"/>
      <c r="S19" s="750"/>
      <c r="T19" s="750"/>
      <c r="U19" s="750"/>
      <c r="V19" s="750"/>
      <c r="W19" s="750"/>
      <c r="X19" s="750"/>
      <c r="Y19" s="750"/>
      <c r="Z19" s="750"/>
      <c r="AA19" s="750"/>
      <c r="AB19" s="750"/>
      <c r="AC19" s="750"/>
      <c r="AD19" s="750"/>
      <c r="AE19" s="750"/>
      <c r="AF19" s="750"/>
      <c r="AG19" s="750"/>
      <c r="AH19" s="750"/>
      <c r="AI19" s="750"/>
    </row>
    <row r="20" spans="1:41">
      <c r="A20" s="469" t="s">
        <v>523</v>
      </c>
      <c r="B20" s="469"/>
      <c r="C20" s="469">
        <v>5</v>
      </c>
      <c r="D20" s="469" t="s">
        <v>524</v>
      </c>
      <c r="E20" s="637">
        <v>14</v>
      </c>
      <c r="F20" s="469" t="s">
        <v>1</v>
      </c>
      <c r="G20" s="469" t="s">
        <v>115</v>
      </c>
      <c r="H20" s="636">
        <f>C20*E20</f>
        <v>70</v>
      </c>
      <c r="I20" s="469" t="s">
        <v>0</v>
      </c>
      <c r="J20" s="469"/>
      <c r="K20" s="469"/>
      <c r="L20" s="469"/>
      <c r="M20" s="469"/>
      <c r="N20" s="469"/>
      <c r="O20" s="469"/>
      <c r="P20" s="469"/>
      <c r="Q20" s="469"/>
      <c r="R20" s="469"/>
      <c r="S20" s="469"/>
      <c r="T20" s="469"/>
      <c r="U20" s="469"/>
      <c r="V20" s="469"/>
      <c r="W20" s="469"/>
      <c r="X20" s="469"/>
      <c r="Y20" s="469"/>
      <c r="Z20" s="469"/>
      <c r="AA20" s="469"/>
      <c r="AB20" s="469"/>
      <c r="AC20" s="469"/>
      <c r="AD20" s="469"/>
      <c r="AE20" s="469"/>
      <c r="AF20" s="469"/>
      <c r="AG20" s="469"/>
      <c r="AH20" s="469"/>
      <c r="AI20" s="469"/>
    </row>
    <row r="21" spans="1:41" s="593" customFormat="1">
      <c r="A21" s="592"/>
      <c r="B21" s="592"/>
      <c r="C21" s="592"/>
      <c r="D21" s="592"/>
      <c r="E21" s="592"/>
      <c r="F21" s="592"/>
      <c r="G21" s="592"/>
      <c r="H21" s="592"/>
      <c r="I21" s="592"/>
      <c r="J21" s="592"/>
      <c r="K21" s="592"/>
      <c r="L21" s="592"/>
      <c r="M21" s="592"/>
      <c r="N21" s="592"/>
      <c r="O21" s="592"/>
      <c r="P21" s="592"/>
      <c r="Q21" s="592"/>
      <c r="R21" s="592"/>
      <c r="S21" s="592"/>
      <c r="T21" s="592"/>
      <c r="U21" s="592"/>
      <c r="V21" s="592"/>
      <c r="W21" s="592"/>
      <c r="X21" s="592"/>
      <c r="Y21" s="592"/>
      <c r="Z21" s="592"/>
      <c r="AA21" s="592"/>
      <c r="AB21" s="592"/>
      <c r="AC21" s="592"/>
      <c r="AD21" s="592"/>
      <c r="AE21" s="592"/>
      <c r="AF21" s="592"/>
      <c r="AG21" s="592"/>
      <c r="AH21" s="592"/>
      <c r="AI21" s="592"/>
      <c r="AJ21" s="596"/>
      <c r="AK21" s="413"/>
      <c r="AL21" s="414"/>
      <c r="AM21" s="415"/>
      <c r="AN21" s="603"/>
      <c r="AO21" s="603"/>
    </row>
    <row r="23" spans="1:41">
      <c r="A23" s="750" t="s">
        <v>525</v>
      </c>
      <c r="B23" s="750"/>
      <c r="C23" s="750"/>
      <c r="D23" s="750"/>
      <c r="E23" s="750"/>
      <c r="F23" s="750"/>
      <c r="G23" s="750"/>
      <c r="H23" s="750"/>
      <c r="I23" s="750"/>
      <c r="J23" s="750"/>
      <c r="K23" s="750"/>
      <c r="L23" s="750"/>
      <c r="M23" s="750"/>
      <c r="N23" s="750"/>
      <c r="O23" s="750"/>
      <c r="P23" s="750"/>
      <c r="Q23" s="750"/>
      <c r="R23" s="750"/>
      <c r="S23" s="750"/>
      <c r="T23" s="750"/>
      <c r="U23" s="750"/>
      <c r="V23" s="750"/>
      <c r="W23" s="750"/>
      <c r="X23" s="750"/>
      <c r="Y23" s="750"/>
      <c r="Z23" s="750"/>
      <c r="AA23" s="750"/>
      <c r="AB23" s="750"/>
      <c r="AC23" s="750"/>
      <c r="AD23" s="750"/>
      <c r="AE23" s="750"/>
      <c r="AF23" s="750"/>
      <c r="AG23" s="750"/>
      <c r="AH23" s="750"/>
      <c r="AI23" s="750"/>
    </row>
    <row r="25" spans="1:41">
      <c r="A25" s="470" t="s">
        <v>354</v>
      </c>
      <c r="B25" s="756">
        <v>70</v>
      </c>
      <c r="C25" s="756"/>
      <c r="D25" s="756"/>
      <c r="E25" s="470" t="s">
        <v>114</v>
      </c>
      <c r="F25" s="468"/>
      <c r="G25" s="756">
        <v>0.2</v>
      </c>
      <c r="H25" s="756"/>
      <c r="J25" s="468" t="s">
        <v>115</v>
      </c>
      <c r="K25" s="756">
        <f>B25*G25</f>
        <v>14</v>
      </c>
      <c r="L25" s="756"/>
      <c r="M25" s="471" t="s">
        <v>3</v>
      </c>
      <c r="O25" s="470"/>
      <c r="P25" s="471"/>
      <c r="Q25" s="471"/>
      <c r="AM25" s="414"/>
    </row>
    <row r="26" spans="1:41">
      <c r="B26" s="467"/>
      <c r="C26" s="479"/>
      <c r="D26" s="467"/>
      <c r="E26" s="472"/>
      <c r="F26" s="468"/>
      <c r="G26" s="472"/>
      <c r="H26" s="468"/>
      <c r="I26" s="468"/>
      <c r="J26" s="468"/>
      <c r="K26" s="756"/>
      <c r="L26" s="756"/>
      <c r="M26" s="468"/>
      <c r="O26" s="470"/>
      <c r="AJ26" s="473">
        <f>D27</f>
        <v>14</v>
      </c>
    </row>
    <row r="27" spans="1:41">
      <c r="A27" s="470" t="s">
        <v>338</v>
      </c>
      <c r="B27" s="467"/>
      <c r="C27" s="467" t="s">
        <v>115</v>
      </c>
      <c r="D27" s="756">
        <f>SUM(K25:L26)</f>
        <v>14</v>
      </c>
      <c r="E27" s="756"/>
      <c r="F27" s="590" t="str">
        <f>M25</f>
        <v>m³</v>
      </c>
      <c r="G27" s="467"/>
      <c r="H27" s="467"/>
      <c r="J27" s="468"/>
      <c r="K27" s="467"/>
      <c r="L27" s="467"/>
      <c r="M27" s="471"/>
      <c r="O27" s="470"/>
    </row>
    <row r="28" spans="1:41" s="593" customFormat="1">
      <c r="B28" s="590"/>
      <c r="C28" s="590"/>
      <c r="D28" s="590"/>
      <c r="E28" s="590"/>
      <c r="F28" s="590"/>
      <c r="G28" s="590"/>
      <c r="H28" s="590"/>
      <c r="J28" s="591"/>
      <c r="K28" s="590"/>
      <c r="L28" s="590"/>
      <c r="M28" s="594"/>
      <c r="N28" s="594"/>
      <c r="S28" s="594"/>
      <c r="AJ28" s="596"/>
      <c r="AK28" s="413"/>
      <c r="AL28" s="414"/>
      <c r="AM28" s="415"/>
      <c r="AN28" s="603"/>
      <c r="AO28" s="603"/>
    </row>
    <row r="29" spans="1:41" s="593" customFormat="1">
      <c r="A29" s="593" t="s">
        <v>526</v>
      </c>
      <c r="B29" s="590"/>
      <c r="C29" s="590"/>
      <c r="D29" s="590"/>
      <c r="E29" s="590"/>
      <c r="F29" s="590"/>
      <c r="G29" s="590"/>
      <c r="H29" s="590"/>
      <c r="J29" s="591"/>
      <c r="K29" s="590"/>
      <c r="L29" s="590"/>
      <c r="M29" s="594"/>
      <c r="N29" s="594"/>
      <c r="S29" s="594"/>
      <c r="AJ29" s="596"/>
      <c r="AK29" s="413"/>
      <c r="AL29" s="414"/>
      <c r="AM29" s="415"/>
      <c r="AN29" s="603"/>
      <c r="AO29" s="603"/>
    </row>
    <row r="30" spans="1:41" s="593" customFormat="1">
      <c r="A30" s="593" t="s">
        <v>354</v>
      </c>
      <c r="B30" s="756">
        <v>70</v>
      </c>
      <c r="C30" s="756"/>
      <c r="D30" s="756"/>
      <c r="E30" s="593" t="s">
        <v>114</v>
      </c>
      <c r="F30" s="591"/>
      <c r="G30" s="756">
        <v>0.2</v>
      </c>
      <c r="H30" s="756"/>
      <c r="J30" s="591" t="s">
        <v>115</v>
      </c>
      <c r="K30" s="756">
        <f>B30*G30</f>
        <v>14</v>
      </c>
      <c r="L30" s="756"/>
      <c r="M30" s="594" t="s">
        <v>3</v>
      </c>
      <c r="N30" s="594"/>
      <c r="S30" s="594"/>
      <c r="AJ30" s="596"/>
      <c r="AK30" s="413"/>
      <c r="AL30" s="414"/>
      <c r="AM30" s="415"/>
      <c r="AN30" s="603"/>
      <c r="AO30" s="603"/>
    </row>
    <row r="31" spans="1:41" s="593" customFormat="1">
      <c r="B31" s="590"/>
      <c r="C31" s="479"/>
      <c r="D31" s="590"/>
      <c r="E31" s="595"/>
      <c r="F31" s="591"/>
      <c r="G31" s="595"/>
      <c r="H31" s="591"/>
      <c r="I31" s="591"/>
      <c r="J31" s="591"/>
      <c r="K31" s="756"/>
      <c r="L31" s="756"/>
      <c r="M31" s="591"/>
      <c r="N31" s="594"/>
      <c r="S31" s="594"/>
      <c r="AJ31" s="596"/>
      <c r="AK31" s="413"/>
      <c r="AL31" s="414"/>
      <c r="AM31" s="415"/>
      <c r="AN31" s="603"/>
      <c r="AO31" s="603"/>
    </row>
    <row r="32" spans="1:41" s="593" customFormat="1">
      <c r="A32" s="593" t="s">
        <v>338</v>
      </c>
      <c r="B32" s="590"/>
      <c r="C32" s="590" t="s">
        <v>115</v>
      </c>
      <c r="D32" s="756">
        <f>SUM(K30:L31)</f>
        <v>14</v>
      </c>
      <c r="E32" s="756"/>
      <c r="F32" s="590" t="str">
        <f>M30</f>
        <v>m³</v>
      </c>
      <c r="G32" s="590"/>
      <c r="H32" s="590"/>
      <c r="J32" s="591"/>
      <c r="K32" s="590"/>
      <c r="L32" s="590"/>
      <c r="M32" s="594"/>
      <c r="N32" s="594"/>
      <c r="S32" s="594"/>
      <c r="AJ32" s="596"/>
      <c r="AK32" s="413"/>
      <c r="AL32" s="414"/>
      <c r="AM32" s="415"/>
      <c r="AN32" s="603"/>
      <c r="AO32" s="603"/>
    </row>
    <row r="33" spans="1:41">
      <c r="AN33" s="415"/>
    </row>
    <row r="34" spans="1:41">
      <c r="A34" s="752" t="s">
        <v>527</v>
      </c>
      <c r="B34" s="753"/>
      <c r="C34" s="753"/>
      <c r="D34" s="753"/>
      <c r="E34" s="753"/>
      <c r="F34" s="753"/>
      <c r="G34" s="753"/>
      <c r="H34" s="753"/>
      <c r="I34" s="753"/>
      <c r="J34" s="753"/>
      <c r="K34" s="753"/>
      <c r="L34" s="753"/>
      <c r="M34" s="753"/>
      <c r="N34" s="753"/>
      <c r="O34" s="753"/>
      <c r="P34" s="753"/>
      <c r="Q34" s="753"/>
      <c r="R34" s="753"/>
      <c r="S34" s="753"/>
      <c r="T34" s="753"/>
      <c r="U34" s="753"/>
      <c r="V34" s="753"/>
      <c r="W34" s="753"/>
      <c r="X34" s="753"/>
      <c r="Y34" s="753"/>
      <c r="Z34" s="753"/>
      <c r="AA34" s="753"/>
      <c r="AB34" s="753"/>
      <c r="AC34" s="753"/>
      <c r="AD34" s="753"/>
      <c r="AE34" s="753"/>
      <c r="AF34" s="753"/>
      <c r="AG34" s="753"/>
      <c r="AH34" s="753"/>
      <c r="AI34" s="754"/>
      <c r="AN34" s="415"/>
    </row>
    <row r="35" spans="1:41">
      <c r="A35" s="749" t="s">
        <v>528</v>
      </c>
      <c r="B35" s="749"/>
      <c r="C35" s="749"/>
      <c r="D35" s="749"/>
      <c r="E35" s="749"/>
      <c r="F35" s="749"/>
      <c r="G35" s="749"/>
      <c r="H35" s="749"/>
      <c r="I35" s="749"/>
      <c r="J35" s="749"/>
      <c r="K35" s="749"/>
      <c r="L35" s="749"/>
      <c r="M35" s="749"/>
      <c r="N35" s="749"/>
      <c r="O35" s="749"/>
      <c r="P35" s="749"/>
      <c r="Q35" s="749"/>
      <c r="R35" s="749"/>
      <c r="S35" s="749"/>
      <c r="T35" s="749"/>
      <c r="U35" s="749"/>
      <c r="V35" s="749"/>
      <c r="W35" s="749"/>
      <c r="X35" s="749"/>
      <c r="Y35" s="749"/>
      <c r="Z35" s="749"/>
      <c r="AA35" s="749"/>
      <c r="AB35" s="749"/>
      <c r="AC35" s="749"/>
      <c r="AD35" s="749"/>
      <c r="AE35" s="749"/>
      <c r="AF35" s="749"/>
      <c r="AG35" s="749"/>
      <c r="AH35" s="749"/>
      <c r="AI35" s="749"/>
    </row>
    <row r="36" spans="1:41">
      <c r="B36" s="470" t="s">
        <v>327</v>
      </c>
      <c r="AJ36" s="744"/>
      <c r="AK36" s="744"/>
      <c r="AM36" s="801"/>
      <c r="AN36" s="801"/>
    </row>
    <row r="37" spans="1:41">
      <c r="A37" s="470" t="s">
        <v>356</v>
      </c>
      <c r="B37" s="756">
        <v>15</v>
      </c>
      <c r="C37" s="756"/>
      <c r="D37" s="756"/>
      <c r="E37" s="470" t="s">
        <v>1</v>
      </c>
      <c r="F37" s="468" t="s">
        <v>77</v>
      </c>
      <c r="G37" s="756">
        <f>B37+B38</f>
        <v>30</v>
      </c>
      <c r="H37" s="756"/>
      <c r="I37" s="467" t="s">
        <v>1</v>
      </c>
      <c r="J37" s="756"/>
      <c r="K37" s="756"/>
      <c r="L37" s="756"/>
      <c r="M37" s="756"/>
      <c r="N37" s="468"/>
      <c r="O37" s="468"/>
      <c r="P37" s="471"/>
      <c r="Q37" s="756"/>
      <c r="R37" s="756"/>
      <c r="S37" s="470"/>
      <c r="AG37" s="467"/>
      <c r="AH37" s="471"/>
      <c r="AI37" s="471"/>
      <c r="AJ37" s="423"/>
      <c r="AK37" s="424"/>
      <c r="AL37" s="415"/>
    </row>
    <row r="38" spans="1:41">
      <c r="A38" s="470" t="s">
        <v>357</v>
      </c>
      <c r="B38" s="756">
        <v>15</v>
      </c>
      <c r="C38" s="756"/>
      <c r="D38" s="756"/>
      <c r="E38" s="470" t="s">
        <v>1</v>
      </c>
      <c r="AN38" s="478"/>
    </row>
    <row r="39" spans="1:41">
      <c r="AJ39" s="473">
        <f>B38</f>
        <v>15</v>
      </c>
    </row>
    <row r="40" spans="1:41">
      <c r="A40" s="750" t="s">
        <v>529</v>
      </c>
      <c r="B40" s="750"/>
      <c r="C40" s="750"/>
      <c r="D40" s="750"/>
      <c r="E40" s="750"/>
      <c r="F40" s="750"/>
      <c r="G40" s="750"/>
      <c r="H40" s="750"/>
      <c r="I40" s="750"/>
      <c r="J40" s="750"/>
      <c r="K40" s="750"/>
      <c r="L40" s="750"/>
      <c r="M40" s="750"/>
      <c r="N40" s="750"/>
      <c r="O40" s="750"/>
      <c r="P40" s="750"/>
      <c r="Q40" s="750"/>
      <c r="R40" s="750"/>
      <c r="S40" s="750"/>
      <c r="T40" s="750"/>
      <c r="U40" s="750"/>
      <c r="V40" s="750"/>
      <c r="W40" s="750"/>
      <c r="X40" s="750"/>
      <c r="Y40" s="750"/>
      <c r="Z40" s="750"/>
      <c r="AA40" s="750"/>
      <c r="AB40" s="750"/>
      <c r="AC40" s="750"/>
      <c r="AD40" s="750"/>
      <c r="AE40" s="750"/>
      <c r="AF40" s="750"/>
      <c r="AG40" s="750"/>
      <c r="AH40" s="750"/>
      <c r="AI40" s="750"/>
    </row>
    <row r="42" spans="1:41">
      <c r="A42" s="751" t="s">
        <v>144</v>
      </c>
      <c r="B42" s="751"/>
      <c r="C42" s="751"/>
      <c r="D42" s="751"/>
      <c r="E42" s="751"/>
      <c r="F42" s="751"/>
      <c r="G42" s="751"/>
      <c r="H42" s="751"/>
      <c r="I42" s="751"/>
      <c r="J42" s="751"/>
      <c r="K42" s="751"/>
      <c r="L42" s="751"/>
      <c r="M42" s="751"/>
      <c r="N42" s="751"/>
      <c r="O42" s="751"/>
      <c r="P42" s="751"/>
      <c r="Q42" s="751"/>
      <c r="R42" s="751"/>
      <c r="S42" s="751"/>
      <c r="T42" s="751"/>
      <c r="U42" s="751"/>
      <c r="V42" s="751"/>
      <c r="W42" s="751"/>
      <c r="X42" s="751"/>
      <c r="Y42" s="751"/>
      <c r="Z42" s="751"/>
      <c r="AA42" s="751"/>
      <c r="AB42" s="751"/>
      <c r="AC42" s="751"/>
      <c r="AD42" s="751"/>
      <c r="AE42" s="751"/>
      <c r="AF42" s="751"/>
      <c r="AG42" s="751"/>
      <c r="AH42" s="751"/>
      <c r="AI42" s="751"/>
    </row>
    <row r="43" spans="1:41" ht="14.25" customHeight="1"/>
    <row r="44" spans="1:41">
      <c r="A44" s="470" t="s">
        <v>113</v>
      </c>
      <c r="B44" s="756">
        <v>14</v>
      </c>
      <c r="C44" s="756"/>
      <c r="D44" s="756"/>
      <c r="F44" s="468" t="s">
        <v>114</v>
      </c>
      <c r="G44" s="756">
        <v>5</v>
      </c>
      <c r="H44" s="756"/>
      <c r="J44" s="468" t="s">
        <v>115</v>
      </c>
      <c r="K44" s="756">
        <f>B44*G44</f>
        <v>70</v>
      </c>
      <c r="L44" s="756"/>
      <c r="M44" s="471" t="s">
        <v>0</v>
      </c>
      <c r="O44" s="470"/>
      <c r="P44" s="471"/>
      <c r="Q44" s="471"/>
    </row>
    <row r="45" spans="1:41">
      <c r="B45" s="467"/>
      <c r="C45" s="479"/>
      <c r="D45" s="467"/>
      <c r="E45" s="472"/>
      <c r="F45" s="468"/>
      <c r="G45" s="472"/>
      <c r="H45" s="468"/>
      <c r="I45" s="468"/>
      <c r="J45" s="468"/>
      <c r="K45" s="756"/>
      <c r="L45" s="756"/>
      <c r="M45" s="468"/>
      <c r="O45" s="470"/>
    </row>
    <row r="46" spans="1:41">
      <c r="A46" s="470" t="s">
        <v>338</v>
      </c>
      <c r="B46" s="467"/>
      <c r="C46" s="467" t="s">
        <v>115</v>
      </c>
      <c r="D46" s="756">
        <f>SUM(K44:L45)</f>
        <v>70</v>
      </c>
      <c r="E46" s="756"/>
      <c r="F46" s="468" t="s">
        <v>0</v>
      </c>
      <c r="G46" s="467"/>
      <c r="H46" s="467"/>
      <c r="J46" s="468"/>
      <c r="K46" s="467"/>
      <c r="L46" s="467"/>
      <c r="M46" s="471"/>
      <c r="O46" s="470"/>
    </row>
    <row r="47" spans="1:41" s="593" customFormat="1">
      <c r="B47" s="590"/>
      <c r="C47" s="590"/>
      <c r="D47" s="590"/>
      <c r="E47" s="590"/>
      <c r="F47" s="591"/>
      <c r="G47" s="590"/>
      <c r="H47" s="590"/>
      <c r="J47" s="591"/>
      <c r="K47" s="590"/>
      <c r="L47" s="590"/>
      <c r="M47" s="594"/>
      <c r="N47" s="594"/>
      <c r="S47" s="594"/>
      <c r="AJ47" s="596"/>
      <c r="AK47" s="413"/>
      <c r="AL47" s="414"/>
      <c r="AM47" s="415"/>
      <c r="AN47" s="603"/>
      <c r="AO47" s="603"/>
    </row>
    <row r="48" spans="1:41" s="593" customFormat="1">
      <c r="A48" s="593" t="s">
        <v>532</v>
      </c>
      <c r="B48" s="590"/>
      <c r="C48" s="590"/>
      <c r="D48" s="590"/>
      <c r="E48" s="590"/>
      <c r="F48" s="591"/>
      <c r="G48" s="590"/>
      <c r="H48" s="590"/>
      <c r="J48" s="591"/>
      <c r="K48" s="590"/>
      <c r="L48" s="590"/>
      <c r="M48" s="594"/>
      <c r="N48" s="594"/>
      <c r="S48" s="594"/>
      <c r="AJ48" s="596"/>
      <c r="AK48" s="413"/>
      <c r="AL48" s="414"/>
      <c r="AM48" s="415"/>
      <c r="AN48" s="603"/>
      <c r="AO48" s="603"/>
    </row>
    <row r="49" spans="1:41" s="593" customFormat="1">
      <c r="B49" s="593" t="s">
        <v>327</v>
      </c>
      <c r="J49" s="591"/>
      <c r="K49" s="590"/>
      <c r="L49" s="590"/>
      <c r="M49" s="594"/>
      <c r="N49" s="594"/>
      <c r="S49" s="594"/>
      <c r="AJ49" s="596"/>
      <c r="AK49" s="413"/>
      <c r="AL49" s="414"/>
      <c r="AM49" s="415"/>
      <c r="AN49" s="603"/>
      <c r="AO49" s="603"/>
    </row>
    <row r="50" spans="1:41" s="593" customFormat="1">
      <c r="A50" s="593" t="s">
        <v>356</v>
      </c>
      <c r="B50" s="756">
        <v>15</v>
      </c>
      <c r="C50" s="756"/>
      <c r="D50" s="756"/>
      <c r="E50" s="593" t="s">
        <v>1</v>
      </c>
      <c r="F50" s="591" t="s">
        <v>77</v>
      </c>
      <c r="G50" s="756">
        <f>B50+B51</f>
        <v>30</v>
      </c>
      <c r="H50" s="756"/>
      <c r="I50" s="590" t="s">
        <v>1</v>
      </c>
      <c r="J50" s="591"/>
      <c r="K50" s="590"/>
      <c r="L50" s="590"/>
      <c r="M50" s="594"/>
      <c r="N50" s="594"/>
      <c r="S50" s="594"/>
      <c r="AJ50" s="596"/>
      <c r="AK50" s="413"/>
      <c r="AL50" s="414"/>
      <c r="AM50" s="415"/>
      <c r="AN50" s="603"/>
      <c r="AO50" s="603"/>
    </row>
    <row r="51" spans="1:41" s="593" customFormat="1">
      <c r="A51" s="593" t="s">
        <v>357</v>
      </c>
      <c r="B51" s="756">
        <v>15</v>
      </c>
      <c r="C51" s="756"/>
      <c r="D51" s="756"/>
      <c r="E51" s="593" t="s">
        <v>1</v>
      </c>
      <c r="J51" s="591"/>
      <c r="K51" s="590"/>
      <c r="L51" s="590"/>
      <c r="M51" s="594"/>
      <c r="N51" s="594"/>
      <c r="S51" s="594"/>
      <c r="AJ51" s="596"/>
      <c r="AK51" s="413"/>
      <c r="AL51" s="414"/>
      <c r="AM51" s="415"/>
      <c r="AN51" s="603"/>
      <c r="AO51" s="603"/>
    </row>
    <row r="52" spans="1:41">
      <c r="B52" s="802"/>
      <c r="C52" s="802"/>
      <c r="D52" s="802"/>
      <c r="AM52" s="414"/>
    </row>
    <row r="53" spans="1:41">
      <c r="A53" s="752" t="s">
        <v>531</v>
      </c>
      <c r="B53" s="753"/>
      <c r="C53" s="753"/>
      <c r="D53" s="753"/>
      <c r="E53" s="753"/>
      <c r="F53" s="753"/>
      <c r="G53" s="753"/>
      <c r="H53" s="753"/>
      <c r="I53" s="753"/>
      <c r="J53" s="753"/>
      <c r="K53" s="753"/>
      <c r="L53" s="753"/>
      <c r="M53" s="753"/>
      <c r="N53" s="753"/>
      <c r="O53" s="753"/>
      <c r="P53" s="753"/>
      <c r="Q53" s="753"/>
      <c r="R53" s="753"/>
      <c r="S53" s="753"/>
      <c r="T53" s="753"/>
      <c r="U53" s="753"/>
      <c r="V53" s="753"/>
      <c r="W53" s="753"/>
      <c r="X53" s="753"/>
      <c r="Y53" s="753"/>
      <c r="Z53" s="753"/>
      <c r="AA53" s="753"/>
      <c r="AB53" s="753"/>
      <c r="AC53" s="753"/>
      <c r="AD53" s="753"/>
      <c r="AE53" s="753"/>
      <c r="AF53" s="753"/>
      <c r="AG53" s="753"/>
      <c r="AH53" s="753"/>
      <c r="AI53" s="754"/>
      <c r="AN53" s="415"/>
    </row>
    <row r="54" spans="1:41">
      <c r="AN54" s="415"/>
    </row>
    <row r="55" spans="1:41">
      <c r="A55" s="751" t="s">
        <v>320</v>
      </c>
      <c r="B55" s="751"/>
      <c r="C55" s="751"/>
      <c r="D55" s="751"/>
      <c r="E55" s="751"/>
      <c r="F55" s="751"/>
      <c r="G55" s="751"/>
      <c r="H55" s="751"/>
      <c r="I55" s="751"/>
      <c r="J55" s="751"/>
      <c r="K55" s="751"/>
      <c r="L55" s="751"/>
      <c r="M55" s="751"/>
      <c r="N55" s="751"/>
      <c r="O55" s="751"/>
      <c r="P55" s="751"/>
      <c r="Q55" s="751"/>
      <c r="R55" s="751"/>
      <c r="S55" s="751"/>
      <c r="T55" s="751"/>
      <c r="U55" s="751"/>
      <c r="V55" s="751"/>
      <c r="W55" s="751"/>
      <c r="X55" s="751"/>
      <c r="Y55" s="751"/>
      <c r="Z55" s="751"/>
      <c r="AA55" s="751"/>
      <c r="AB55" s="751"/>
      <c r="AC55" s="751"/>
      <c r="AD55" s="751"/>
      <c r="AE55" s="751"/>
      <c r="AF55" s="751"/>
      <c r="AG55" s="751"/>
      <c r="AH55" s="751"/>
      <c r="AI55" s="751"/>
      <c r="AN55" s="415"/>
    </row>
    <row r="56" spans="1:41">
      <c r="AN56" s="415"/>
    </row>
    <row r="57" spans="1:41">
      <c r="B57" s="470" t="s">
        <v>327</v>
      </c>
      <c r="F57" s="470" t="s">
        <v>328</v>
      </c>
      <c r="K57" s="470" t="s">
        <v>329</v>
      </c>
      <c r="AN57" s="415"/>
    </row>
    <row r="58" spans="1:41" s="468" customFormat="1">
      <c r="A58" s="468" t="s">
        <v>113</v>
      </c>
      <c r="B58" s="468" t="s">
        <v>126</v>
      </c>
      <c r="C58" s="756">
        <v>14</v>
      </c>
      <c r="D58" s="756"/>
      <c r="E58" s="468" t="s">
        <v>114</v>
      </c>
      <c r="F58" s="756">
        <v>2</v>
      </c>
      <c r="G58" s="757"/>
      <c r="H58" s="468" t="s">
        <v>128</v>
      </c>
      <c r="I58" s="467" t="s">
        <v>114</v>
      </c>
      <c r="J58" s="468" t="s">
        <v>126</v>
      </c>
      <c r="K58" s="757">
        <v>0.15</v>
      </c>
      <c r="L58" s="757"/>
      <c r="M58" s="467" t="s">
        <v>127</v>
      </c>
      <c r="N58" s="756">
        <v>0.1</v>
      </c>
      <c r="O58" s="756"/>
      <c r="P58" s="468" t="s">
        <v>128</v>
      </c>
      <c r="Z58" s="476"/>
      <c r="AA58" s="476"/>
      <c r="AB58" s="476"/>
      <c r="AC58" s="345"/>
      <c r="AD58" s="345"/>
      <c r="AJ58" s="426"/>
      <c r="AK58" s="426"/>
      <c r="AL58" s="427"/>
      <c r="AM58" s="427"/>
      <c r="AN58" s="428"/>
      <c r="AO58" s="428"/>
    </row>
    <row r="59" spans="1:41">
      <c r="A59" s="470" t="s">
        <v>113</v>
      </c>
      <c r="B59" s="758">
        <f>(C58*F58)*(K58+N58)</f>
        <v>7</v>
      </c>
      <c r="C59" s="758"/>
      <c r="D59" s="758"/>
      <c r="E59" s="470" t="s">
        <v>0</v>
      </c>
      <c r="AJ59" s="473">
        <f>B59</f>
        <v>7</v>
      </c>
      <c r="AN59" s="415"/>
    </row>
    <row r="60" spans="1:41">
      <c r="K60" s="756"/>
      <c r="L60" s="756"/>
      <c r="AN60" s="415"/>
    </row>
    <row r="61" spans="1:41">
      <c r="AN61" s="415"/>
    </row>
    <row r="62" spans="1:41" s="477" customFormat="1" hidden="1">
      <c r="A62" s="749" t="s">
        <v>313</v>
      </c>
      <c r="B62" s="749"/>
      <c r="C62" s="749"/>
      <c r="D62" s="749"/>
      <c r="E62" s="749"/>
      <c r="F62" s="749"/>
      <c r="G62" s="749"/>
      <c r="H62" s="749"/>
      <c r="I62" s="749"/>
      <c r="J62" s="749"/>
      <c r="K62" s="749"/>
      <c r="L62" s="749"/>
      <c r="M62" s="749"/>
      <c r="N62" s="749"/>
      <c r="O62" s="749"/>
      <c r="P62" s="749"/>
      <c r="Q62" s="749"/>
      <c r="R62" s="749"/>
      <c r="S62" s="749"/>
      <c r="T62" s="749"/>
      <c r="U62" s="749"/>
      <c r="V62" s="749"/>
      <c r="W62" s="749"/>
      <c r="X62" s="749"/>
      <c r="Y62" s="749"/>
      <c r="Z62" s="749"/>
      <c r="AA62" s="749"/>
      <c r="AB62" s="749"/>
      <c r="AC62" s="749"/>
      <c r="AD62" s="749"/>
      <c r="AE62" s="749"/>
      <c r="AF62" s="749"/>
      <c r="AG62" s="749"/>
      <c r="AH62" s="749"/>
      <c r="AI62" s="749"/>
      <c r="AJ62" s="429"/>
      <c r="AK62" s="430"/>
      <c r="AL62" s="431"/>
      <c r="AM62" s="432"/>
      <c r="AN62" s="432"/>
      <c r="AO62" s="433"/>
    </row>
    <row r="63" spans="1:41" hidden="1">
      <c r="AN63" s="415"/>
    </row>
    <row r="64" spans="1:41" hidden="1">
      <c r="A64" s="751" t="s">
        <v>158</v>
      </c>
      <c r="B64" s="751"/>
      <c r="C64" s="751"/>
      <c r="D64" s="751"/>
      <c r="E64" s="751"/>
      <c r="F64" s="751"/>
      <c r="G64" s="751"/>
      <c r="H64" s="751"/>
      <c r="I64" s="751"/>
      <c r="J64" s="751"/>
      <c r="K64" s="751"/>
      <c r="L64" s="751"/>
      <c r="M64" s="751"/>
      <c r="N64" s="751"/>
      <c r="O64" s="751"/>
      <c r="P64" s="751"/>
      <c r="Q64" s="751"/>
      <c r="R64" s="751"/>
      <c r="S64" s="751"/>
      <c r="T64" s="751"/>
      <c r="U64" s="751"/>
      <c r="V64" s="751"/>
      <c r="W64" s="751"/>
      <c r="X64" s="751"/>
      <c r="Y64" s="751"/>
      <c r="Z64" s="751"/>
      <c r="AA64" s="751"/>
      <c r="AB64" s="751"/>
      <c r="AC64" s="751"/>
      <c r="AD64" s="751"/>
      <c r="AE64" s="751"/>
      <c r="AF64" s="751"/>
      <c r="AG64" s="751"/>
      <c r="AH64" s="751"/>
      <c r="AI64" s="751"/>
      <c r="AN64" s="415"/>
    </row>
    <row r="65" spans="1:40" hidden="1">
      <c r="A65" s="751" t="s">
        <v>159</v>
      </c>
      <c r="B65" s="751"/>
      <c r="C65" s="751"/>
      <c r="D65" s="751"/>
      <c r="E65" s="751"/>
      <c r="F65" s="751"/>
      <c r="G65" s="751"/>
      <c r="H65" s="751"/>
      <c r="I65" s="751"/>
      <c r="J65" s="751"/>
      <c r="K65" s="751"/>
      <c r="L65" s="751"/>
      <c r="M65" s="751"/>
      <c r="N65" s="751"/>
      <c r="O65" s="751"/>
      <c r="P65" s="751"/>
      <c r="Q65" s="751"/>
      <c r="R65" s="751"/>
      <c r="S65" s="751"/>
      <c r="T65" s="751"/>
      <c r="U65" s="751"/>
      <c r="V65" s="751"/>
      <c r="W65" s="751"/>
      <c r="X65" s="751"/>
      <c r="Y65" s="751"/>
      <c r="Z65" s="751"/>
      <c r="AA65" s="751"/>
      <c r="AB65" s="751"/>
      <c r="AC65" s="751"/>
      <c r="AD65" s="751"/>
      <c r="AE65" s="751"/>
      <c r="AF65" s="751"/>
      <c r="AG65" s="751"/>
      <c r="AH65" s="751"/>
      <c r="AI65" s="751"/>
      <c r="AN65" s="415"/>
    </row>
    <row r="66" spans="1:40" hidden="1">
      <c r="AJ66" s="744" t="s">
        <v>315</v>
      </c>
      <c r="AK66" s="744"/>
      <c r="AL66" s="414" t="s">
        <v>161</v>
      </c>
      <c r="AN66" s="415"/>
    </row>
    <row r="67" spans="1:40" hidden="1">
      <c r="B67" s="470" t="s">
        <v>316</v>
      </c>
      <c r="AK67" s="473"/>
      <c r="AN67" s="415"/>
    </row>
    <row r="68" spans="1:40" hidden="1">
      <c r="A68" s="470" t="s">
        <v>113</v>
      </c>
      <c r="B68" s="755">
        <f>AJ69</f>
        <v>2</v>
      </c>
      <c r="C68" s="755"/>
      <c r="D68" s="470" t="s">
        <v>2</v>
      </c>
      <c r="F68" s="470" t="s">
        <v>114</v>
      </c>
      <c r="G68" s="756">
        <f>AL69</f>
        <v>0.3</v>
      </c>
      <c r="H68" s="756"/>
      <c r="I68" s="470" t="s">
        <v>162</v>
      </c>
      <c r="AK68" s="473"/>
      <c r="AN68" s="415"/>
    </row>
    <row r="69" spans="1:40" hidden="1">
      <c r="A69" s="470" t="s">
        <v>163</v>
      </c>
      <c r="B69" s="758">
        <f>B68*G68</f>
        <v>0.6</v>
      </c>
      <c r="C69" s="758"/>
      <c r="D69" s="751" t="s">
        <v>0</v>
      </c>
      <c r="E69" s="751"/>
      <c r="AJ69" s="473">
        <v>2</v>
      </c>
      <c r="AL69" s="414">
        <f>2*0.25^2*(1+SQRT(2))</f>
        <v>0.3</v>
      </c>
      <c r="AN69" s="415"/>
    </row>
    <row r="70" spans="1:40" hidden="1"/>
    <row r="71" spans="1:40" hidden="1">
      <c r="B71" s="470" t="s">
        <v>317</v>
      </c>
      <c r="AK71" s="473"/>
      <c r="AN71" s="415"/>
    </row>
    <row r="72" spans="1:40" hidden="1">
      <c r="A72" s="470" t="s">
        <v>113</v>
      </c>
      <c r="B72" s="755">
        <f>AJ73</f>
        <v>5</v>
      </c>
      <c r="C72" s="755"/>
      <c r="D72" s="470" t="s">
        <v>2</v>
      </c>
      <c r="F72" s="470" t="s">
        <v>114</v>
      </c>
      <c r="G72" s="756">
        <f>AL73</f>
        <v>0.2</v>
      </c>
      <c r="H72" s="756"/>
      <c r="I72" s="470" t="s">
        <v>162</v>
      </c>
      <c r="AJ72" s="744" t="s">
        <v>318</v>
      </c>
      <c r="AK72" s="744"/>
      <c r="AN72" s="415"/>
    </row>
    <row r="73" spans="1:40" hidden="1">
      <c r="A73" s="470" t="s">
        <v>163</v>
      </c>
      <c r="B73" s="758">
        <f>B72*G72</f>
        <v>1</v>
      </c>
      <c r="C73" s="758"/>
      <c r="D73" s="751" t="s">
        <v>0</v>
      </c>
      <c r="E73" s="751"/>
      <c r="AJ73" s="473">
        <v>5</v>
      </c>
      <c r="AL73" s="414">
        <f>PI()*0.25^2</f>
        <v>0.2</v>
      </c>
      <c r="AN73" s="415"/>
    </row>
    <row r="74" spans="1:40" hidden="1"/>
    <row r="75" spans="1:40" hidden="1">
      <c r="A75" s="470" t="s">
        <v>319</v>
      </c>
      <c r="C75" s="756">
        <f>B69+B73</f>
        <v>1.6</v>
      </c>
      <c r="D75" s="757"/>
      <c r="E75" s="470" t="s">
        <v>0</v>
      </c>
    </row>
    <row r="76" spans="1:40" hidden="1"/>
    <row r="77" spans="1:40" hidden="1">
      <c r="A77" s="750" t="s">
        <v>314</v>
      </c>
      <c r="B77" s="750"/>
      <c r="C77" s="750"/>
      <c r="D77" s="750"/>
      <c r="E77" s="750"/>
      <c r="F77" s="750"/>
      <c r="G77" s="750"/>
      <c r="H77" s="750"/>
      <c r="I77" s="750"/>
      <c r="J77" s="750"/>
      <c r="K77" s="750"/>
      <c r="L77" s="750"/>
      <c r="M77" s="750"/>
      <c r="N77" s="750"/>
      <c r="O77" s="750"/>
      <c r="P77" s="750"/>
      <c r="Q77" s="750"/>
      <c r="R77" s="750"/>
      <c r="S77" s="750"/>
      <c r="T77" s="750"/>
      <c r="U77" s="750"/>
      <c r="V77" s="750"/>
      <c r="W77" s="750"/>
      <c r="X77" s="750"/>
      <c r="Y77" s="750"/>
      <c r="Z77" s="750"/>
      <c r="AA77" s="750"/>
      <c r="AB77" s="750"/>
      <c r="AC77" s="750"/>
      <c r="AD77" s="750"/>
      <c r="AE77" s="750"/>
      <c r="AF77" s="750"/>
      <c r="AG77" s="750"/>
      <c r="AH77" s="750"/>
      <c r="AI77" s="750"/>
    </row>
    <row r="78" spans="1:40" hidden="1"/>
    <row r="79" spans="1:40" hidden="1">
      <c r="A79" s="751" t="s">
        <v>312</v>
      </c>
      <c r="B79" s="751"/>
      <c r="C79" s="751"/>
      <c r="D79" s="751"/>
      <c r="E79" s="751"/>
      <c r="F79" s="751"/>
      <c r="G79" s="751"/>
      <c r="H79" s="751"/>
      <c r="I79" s="751"/>
      <c r="J79" s="751"/>
      <c r="K79" s="751"/>
      <c r="L79" s="751"/>
      <c r="M79" s="751"/>
      <c r="N79" s="751"/>
      <c r="O79" s="751"/>
      <c r="P79" s="751"/>
      <c r="Q79" s="751"/>
      <c r="R79" s="751"/>
      <c r="S79" s="751"/>
      <c r="T79" s="751"/>
      <c r="U79" s="751"/>
      <c r="V79" s="751"/>
      <c r="W79" s="751"/>
      <c r="X79" s="751"/>
      <c r="Y79" s="751"/>
      <c r="Z79" s="751"/>
      <c r="AA79" s="751"/>
      <c r="AB79" s="751"/>
      <c r="AC79" s="751"/>
      <c r="AD79" s="751"/>
      <c r="AE79" s="751"/>
      <c r="AF79" s="751"/>
      <c r="AG79" s="751"/>
      <c r="AH79" s="751"/>
      <c r="AI79" s="751"/>
    </row>
    <row r="80" spans="1:40" hidden="1"/>
    <row r="81" spans="1:5" hidden="1">
      <c r="A81" s="470" t="s">
        <v>152</v>
      </c>
      <c r="B81" s="758" t="e">
        <f>#REF!</f>
        <v>#REF!</v>
      </c>
      <c r="C81" s="751"/>
      <c r="D81" s="751"/>
      <c r="E81" s="470" t="s">
        <v>0</v>
      </c>
    </row>
  </sheetData>
  <mergeCells count="62">
    <mergeCell ref="B81:D81"/>
    <mergeCell ref="AJ72:AK72"/>
    <mergeCell ref="B73:C73"/>
    <mergeCell ref="D73:E73"/>
    <mergeCell ref="C75:D75"/>
    <mergeCell ref="A77:AI77"/>
    <mergeCell ref="A79:AI79"/>
    <mergeCell ref="B68:C68"/>
    <mergeCell ref="G68:H68"/>
    <mergeCell ref="B69:C69"/>
    <mergeCell ref="D69:E69"/>
    <mergeCell ref="B72:C72"/>
    <mergeCell ref="G72:H72"/>
    <mergeCell ref="A62:AI62"/>
    <mergeCell ref="A64:AI64"/>
    <mergeCell ref="A65:AI65"/>
    <mergeCell ref="AJ66:AK66"/>
    <mergeCell ref="A53:AI53"/>
    <mergeCell ref="A55:AI55"/>
    <mergeCell ref="C58:D58"/>
    <mergeCell ref="F58:G58"/>
    <mergeCell ref="K58:L58"/>
    <mergeCell ref="N58:O58"/>
    <mergeCell ref="B59:D59"/>
    <mergeCell ref="K60:L60"/>
    <mergeCell ref="B51:D51"/>
    <mergeCell ref="K45:L45"/>
    <mergeCell ref="D46:E46"/>
    <mergeCell ref="B52:D52"/>
    <mergeCell ref="B50:D50"/>
    <mergeCell ref="G50:H50"/>
    <mergeCell ref="B38:D38"/>
    <mergeCell ref="A40:AI40"/>
    <mergeCell ref="A42:AI42"/>
    <mergeCell ref="B44:D44"/>
    <mergeCell ref="G44:H44"/>
    <mergeCell ref="K44:L44"/>
    <mergeCell ref="AJ36:AK36"/>
    <mergeCell ref="AM36:AN36"/>
    <mergeCell ref="B37:D37"/>
    <mergeCell ref="G37:H37"/>
    <mergeCell ref="J37:M37"/>
    <mergeCell ref="Q37:R37"/>
    <mergeCell ref="A35:AI35"/>
    <mergeCell ref="D27:E27"/>
    <mergeCell ref="A34:AI34"/>
    <mergeCell ref="B30:D30"/>
    <mergeCell ref="G30:H30"/>
    <mergeCell ref="K30:L30"/>
    <mergeCell ref="K31:L31"/>
    <mergeCell ref="D32:E32"/>
    <mergeCell ref="K26:L26"/>
    <mergeCell ref="A23:AI23"/>
    <mergeCell ref="A4:AI4"/>
    <mergeCell ref="B5:K5"/>
    <mergeCell ref="A6:AI6"/>
    <mergeCell ref="A13:AI13"/>
    <mergeCell ref="A17:AI17"/>
    <mergeCell ref="A19:AI19"/>
    <mergeCell ref="B25:D25"/>
    <mergeCell ref="G25:H25"/>
    <mergeCell ref="K25:L25"/>
  </mergeCells>
  <pageMargins left="0.51181102362204722" right="0.51181102362204722" top="0.78740157480314965" bottom="0.78740157480314965" header="0.31496062992125984" footer="0.31496062992125984"/>
  <pageSetup paperSize="9" scale="59" orientation="portrait" r:id="rId1"/>
  <rowBreaks count="1" manualBreakCount="1">
    <brk id="61" max="16383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18">
    <tabColor theme="0" tint="-0.249977111117893"/>
  </sheetPr>
  <dimension ref="B1:AI48"/>
  <sheetViews>
    <sheetView showGridLines="0" view="pageBreakPreview" topLeftCell="A28" zoomScale="85" zoomScaleNormal="85" zoomScaleSheetLayoutView="85" workbookViewId="0">
      <selection activeCell="C18" sqref="C18:Q18"/>
    </sheetView>
  </sheetViews>
  <sheetFormatPr defaultColWidth="9.140625" defaultRowHeight="15"/>
  <cols>
    <col min="1" max="3" width="9.140625" style="7"/>
    <col min="4" max="4" width="13.28515625" style="7" customWidth="1"/>
    <col min="5" max="9" width="9.140625" style="7"/>
    <col min="10" max="10" width="15" style="7" bestFit="1" customWidth="1"/>
    <col min="11" max="11" width="16.140625" style="7" customWidth="1"/>
    <col min="12" max="12" width="17" style="7" bestFit="1" customWidth="1"/>
    <col min="13" max="13" width="16.42578125" style="7" bestFit="1" customWidth="1"/>
    <col min="14" max="14" width="17" style="7" bestFit="1" customWidth="1"/>
    <col min="15" max="15" width="17" style="194" customWidth="1"/>
    <col min="16" max="16" width="11" style="7" bestFit="1" customWidth="1"/>
    <col min="17" max="17" width="10.42578125" style="7" bestFit="1" customWidth="1"/>
    <col min="18" max="18" width="12" style="7" bestFit="1" customWidth="1"/>
    <col min="19" max="23" width="9.140625" style="7"/>
    <col min="24" max="24" width="13.7109375" style="7" customWidth="1"/>
    <col min="25" max="25" width="14.42578125" style="7" customWidth="1"/>
    <col min="26" max="26" width="22" style="7" customWidth="1"/>
    <col min="27" max="27" width="12.28515625" style="7" customWidth="1"/>
    <col min="28" max="16384" width="9.140625" style="7"/>
  </cols>
  <sheetData>
    <row r="1" spans="2:35">
      <c r="B1" s="685"/>
      <c r="C1" s="685"/>
      <c r="D1" s="685"/>
      <c r="E1" s="685"/>
      <c r="F1" s="685"/>
      <c r="G1" s="685"/>
      <c r="H1" s="685"/>
      <c r="I1" s="685"/>
      <c r="J1" s="685"/>
      <c r="K1" s="685"/>
      <c r="L1" s="685"/>
      <c r="M1" s="685"/>
      <c r="N1" s="685"/>
      <c r="O1" s="685"/>
      <c r="P1" s="685"/>
      <c r="Q1" s="685"/>
    </row>
    <row r="2" spans="2:35">
      <c r="B2" s="78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199"/>
      <c r="P2" s="77"/>
      <c r="Q2" s="77"/>
    </row>
    <row r="3" spans="2:35">
      <c r="B3" s="685"/>
      <c r="C3" s="685"/>
      <c r="D3" s="685"/>
      <c r="E3" s="685"/>
      <c r="F3" s="685"/>
      <c r="G3" s="685"/>
      <c r="H3" s="685"/>
      <c r="I3" s="685"/>
      <c r="J3" s="685"/>
      <c r="K3" s="685"/>
      <c r="L3" s="685"/>
      <c r="M3" s="685"/>
      <c r="N3" s="685"/>
      <c r="O3" s="685"/>
      <c r="P3" s="685"/>
      <c r="Q3" s="685"/>
    </row>
    <row r="4" spans="2:35">
      <c r="B4" s="685"/>
      <c r="C4" s="685"/>
      <c r="D4" s="685"/>
      <c r="E4" s="685"/>
      <c r="F4" s="685"/>
      <c r="G4" s="685"/>
      <c r="H4" s="685"/>
      <c r="I4" s="685"/>
      <c r="J4" s="685"/>
      <c r="K4" s="685"/>
      <c r="L4" s="685"/>
      <c r="M4" s="685"/>
      <c r="N4" s="685"/>
      <c r="O4" s="685"/>
      <c r="P4" s="685"/>
      <c r="Q4" s="685"/>
    </row>
    <row r="5" spans="2:35">
      <c r="B5" s="685"/>
      <c r="C5" s="685"/>
      <c r="D5" s="685"/>
      <c r="E5" s="685"/>
      <c r="F5" s="685"/>
      <c r="G5" s="685"/>
      <c r="H5" s="685"/>
      <c r="I5" s="685"/>
      <c r="J5" s="685"/>
      <c r="K5" s="685"/>
      <c r="L5" s="685"/>
      <c r="M5" s="685"/>
      <c r="N5" s="685"/>
      <c r="O5" s="685"/>
      <c r="P5" s="685"/>
      <c r="Q5" s="685"/>
    </row>
    <row r="6" spans="2:35">
      <c r="B6" s="685"/>
      <c r="C6" s="685"/>
      <c r="D6" s="685"/>
      <c r="E6" s="685"/>
      <c r="F6" s="685"/>
      <c r="G6" s="685"/>
      <c r="H6" s="685"/>
      <c r="I6" s="685"/>
      <c r="J6" s="685"/>
      <c r="K6" s="685"/>
      <c r="L6" s="685"/>
      <c r="M6" s="685"/>
      <c r="N6" s="685"/>
      <c r="O6" s="685"/>
      <c r="P6" s="685"/>
      <c r="Q6" s="685"/>
    </row>
    <row r="7" spans="2:35">
      <c r="B7" s="685"/>
      <c r="C7" s="685"/>
      <c r="D7" s="685"/>
      <c r="E7" s="685"/>
      <c r="F7" s="685"/>
      <c r="G7" s="685"/>
      <c r="H7" s="685"/>
      <c r="I7" s="685"/>
      <c r="J7" s="685"/>
      <c r="K7" s="685"/>
      <c r="L7" s="685"/>
      <c r="M7" s="685"/>
      <c r="N7" s="685"/>
      <c r="O7" s="685"/>
      <c r="P7" s="685"/>
      <c r="Q7" s="685"/>
    </row>
    <row r="8" spans="2:35">
      <c r="B8" s="685"/>
      <c r="C8" s="685"/>
      <c r="D8" s="685"/>
      <c r="E8" s="685"/>
      <c r="F8" s="685"/>
      <c r="G8" s="685"/>
      <c r="H8" s="685"/>
      <c r="I8" s="685"/>
      <c r="J8" s="685"/>
      <c r="K8" s="685"/>
      <c r="L8" s="685"/>
      <c r="M8" s="685"/>
      <c r="N8" s="685"/>
      <c r="O8" s="685"/>
      <c r="P8" s="685"/>
      <c r="Q8" s="685"/>
      <c r="AB8" s="194"/>
      <c r="AC8" s="194"/>
      <c r="AD8" s="194"/>
      <c r="AE8" s="194"/>
      <c r="AF8" s="194"/>
      <c r="AG8" s="194"/>
      <c r="AH8" s="194"/>
      <c r="AI8" s="194"/>
    </row>
    <row r="9" spans="2:35">
      <c r="B9" s="685"/>
      <c r="C9" s="685"/>
      <c r="D9" s="685"/>
      <c r="E9" s="685"/>
      <c r="F9" s="685"/>
      <c r="G9" s="685"/>
      <c r="H9" s="685"/>
      <c r="I9" s="685"/>
      <c r="J9" s="685"/>
      <c r="K9" s="685"/>
      <c r="L9" s="685"/>
      <c r="M9" s="685"/>
      <c r="N9" s="685"/>
      <c r="O9" s="685"/>
      <c r="P9" s="685"/>
      <c r="Q9" s="685"/>
      <c r="AB9" s="194"/>
      <c r="AC9" s="194"/>
      <c r="AD9" s="194"/>
      <c r="AE9" s="194"/>
      <c r="AF9" s="194"/>
      <c r="AG9" s="194"/>
      <c r="AH9" s="194"/>
      <c r="AI9" s="194"/>
    </row>
    <row r="10" spans="2:35">
      <c r="B10" s="685"/>
      <c r="C10" s="685"/>
      <c r="D10" s="685"/>
      <c r="E10" s="685"/>
      <c r="F10" s="685"/>
      <c r="G10" s="685"/>
      <c r="H10" s="685"/>
      <c r="I10" s="685"/>
      <c r="J10" s="685"/>
      <c r="K10" s="685"/>
      <c r="L10" s="685"/>
      <c r="M10" s="685"/>
      <c r="N10" s="685"/>
      <c r="O10" s="685"/>
      <c r="P10" s="685"/>
      <c r="Q10" s="685"/>
      <c r="AB10" s="194"/>
      <c r="AC10" s="194"/>
      <c r="AD10" s="194"/>
      <c r="AE10" s="194"/>
      <c r="AF10" s="194"/>
      <c r="AG10" s="194"/>
      <c r="AH10" s="194"/>
      <c r="AI10" s="194"/>
    </row>
    <row r="11" spans="2:35" ht="18.75">
      <c r="B11" s="804" t="s">
        <v>103</v>
      </c>
      <c r="C11" s="804"/>
      <c r="D11" s="804"/>
      <c r="E11" s="804"/>
      <c r="F11" s="804"/>
      <c r="G11" s="804"/>
      <c r="H11" s="804"/>
      <c r="I11" s="804"/>
      <c r="J11" s="804"/>
      <c r="K11" s="804"/>
      <c r="L11" s="804"/>
      <c r="M11" s="804"/>
      <c r="N11" s="804"/>
      <c r="O11" s="804"/>
      <c r="P11" s="804"/>
      <c r="Q11" s="804"/>
    </row>
    <row r="12" spans="2:35">
      <c r="B12" s="685"/>
      <c r="C12" s="685"/>
      <c r="D12" s="685"/>
      <c r="E12" s="685"/>
      <c r="F12" s="685"/>
      <c r="G12" s="685"/>
      <c r="H12" s="685"/>
      <c r="I12" s="685"/>
      <c r="J12" s="685"/>
      <c r="K12" s="685"/>
      <c r="L12" s="685"/>
      <c r="M12" s="685"/>
      <c r="N12" s="685"/>
      <c r="O12" s="685"/>
      <c r="P12" s="685"/>
      <c r="Q12" s="685"/>
    </row>
    <row r="13" spans="2:35" ht="18.75">
      <c r="B13" s="804" t="s">
        <v>57</v>
      </c>
      <c r="C13" s="804"/>
      <c r="D13" s="804"/>
      <c r="E13" s="804"/>
      <c r="F13" s="804"/>
      <c r="G13" s="804"/>
      <c r="H13" s="804"/>
      <c r="I13" s="804"/>
      <c r="J13" s="804"/>
      <c r="K13" s="804"/>
      <c r="L13" s="804"/>
      <c r="M13" s="804"/>
      <c r="N13" s="804"/>
      <c r="O13" s="804"/>
      <c r="P13" s="804"/>
      <c r="Q13" s="804"/>
    </row>
    <row r="14" spans="2:35" ht="18.75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200"/>
      <c r="P14" s="9"/>
      <c r="Q14" s="9"/>
    </row>
    <row r="15" spans="2:35" ht="15" customHeight="1">
      <c r="B15" s="805" t="s">
        <v>6</v>
      </c>
      <c r="C15" s="805"/>
      <c r="D15" s="805"/>
      <c r="E15" s="805"/>
      <c r="F15" s="805"/>
      <c r="G15" s="805"/>
      <c r="H15" s="805"/>
      <c r="I15" s="805"/>
      <c r="J15" s="805"/>
      <c r="K15" s="805"/>
      <c r="L15" s="805"/>
      <c r="M15" s="805"/>
      <c r="N15" s="805"/>
      <c r="O15" s="805"/>
      <c r="P15" s="805"/>
      <c r="Q15" s="805"/>
    </row>
    <row r="16" spans="2:35" ht="15" customHeight="1">
      <c r="B16" s="805" t="s">
        <v>7</v>
      </c>
      <c r="C16" s="805"/>
      <c r="D16" s="805"/>
      <c r="E16" s="805"/>
      <c r="F16" s="805"/>
      <c r="G16" s="805"/>
      <c r="H16" s="805"/>
      <c r="I16" s="805"/>
      <c r="J16" s="805"/>
      <c r="K16" s="805"/>
      <c r="L16" s="805"/>
      <c r="M16" s="805"/>
      <c r="N16" s="805"/>
      <c r="O16" s="805"/>
      <c r="P16" s="805"/>
      <c r="Q16" s="805"/>
    </row>
    <row r="17" spans="2:17" ht="15" customHeight="1">
      <c r="B17" s="805" t="str">
        <f>'PLANILHA GLOBAL'!B17:I17</f>
        <v>CONTRATO: 1023180-37/2015</v>
      </c>
      <c r="C17" s="805"/>
      <c r="D17" s="805"/>
      <c r="E17" s="805"/>
      <c r="F17" s="805"/>
      <c r="G17" s="805"/>
      <c r="H17" s="805"/>
      <c r="I17" s="805"/>
      <c r="J17" s="805"/>
      <c r="K17" s="805"/>
      <c r="L17" s="805"/>
      <c r="M17" s="805"/>
      <c r="N17" s="805"/>
      <c r="O17" s="805"/>
      <c r="P17" s="805"/>
      <c r="Q17" s="805"/>
    </row>
    <row r="18" spans="2:17">
      <c r="B18" s="2" t="s">
        <v>8</v>
      </c>
      <c r="C18" s="806" t="str">
        <f>'PLANILHA GLOBAL'!C18:I18</f>
        <v>Pavimentação em Diversas Ruas do Município de Cabaceiras - PB</v>
      </c>
      <c r="D18" s="806"/>
      <c r="E18" s="806"/>
      <c r="F18" s="806"/>
      <c r="G18" s="806"/>
      <c r="H18" s="806"/>
      <c r="I18" s="806"/>
      <c r="J18" s="806"/>
      <c r="K18" s="806"/>
      <c r="L18" s="806"/>
      <c r="M18" s="806"/>
      <c r="N18" s="806"/>
      <c r="O18" s="806"/>
      <c r="P18" s="806"/>
      <c r="Q18" s="806"/>
    </row>
    <row r="19" spans="2:17">
      <c r="B19" s="685"/>
      <c r="C19" s="685"/>
      <c r="D19" s="685"/>
      <c r="E19" s="685"/>
      <c r="F19" s="685"/>
      <c r="G19" s="685"/>
      <c r="H19" s="685"/>
      <c r="I19" s="685"/>
      <c r="J19" s="685"/>
      <c r="K19" s="685"/>
      <c r="L19" s="685"/>
      <c r="M19" s="685"/>
      <c r="N19" s="685"/>
      <c r="O19" s="685"/>
      <c r="P19" s="685"/>
      <c r="Q19" s="685"/>
    </row>
    <row r="20" spans="2:17">
      <c r="B20" s="793" t="s">
        <v>10</v>
      </c>
      <c r="C20" s="793"/>
      <c r="D20" s="793"/>
      <c r="E20" s="69" t="s">
        <v>91</v>
      </c>
      <c r="F20" s="69"/>
      <c r="G20" s="69"/>
      <c r="H20" s="69"/>
      <c r="I20" s="69"/>
      <c r="J20" s="69"/>
      <c r="K20" s="69"/>
      <c r="L20" s="69"/>
      <c r="M20" s="69"/>
      <c r="N20" s="69"/>
      <c r="O20" s="192"/>
      <c r="P20" s="6" t="s">
        <v>11</v>
      </c>
      <c r="Q20" s="3">
        <f>'PLANILHA GLOBAL'!I21</f>
        <v>0.2034</v>
      </c>
    </row>
    <row r="21" spans="2:17">
      <c r="B21" s="8"/>
      <c r="C21" s="8"/>
      <c r="D21" s="8"/>
      <c r="E21" s="792"/>
      <c r="F21" s="792"/>
      <c r="G21" s="792"/>
      <c r="H21" s="792"/>
      <c r="I21" s="792"/>
      <c r="J21" s="792"/>
      <c r="K21" s="792"/>
      <c r="L21" s="792"/>
      <c r="M21" s="792"/>
      <c r="N21" s="792"/>
      <c r="O21" s="192"/>
      <c r="P21" s="6" t="s">
        <v>92</v>
      </c>
      <c r="Q21" s="75">
        <v>0.87309999999999999</v>
      </c>
    </row>
    <row r="22" spans="2:17">
      <c r="B22" s="4"/>
      <c r="C22" s="4"/>
      <c r="D22" s="4"/>
      <c r="E22" s="813"/>
      <c r="F22" s="813"/>
      <c r="G22" s="813"/>
      <c r="H22" s="813"/>
      <c r="I22" s="813"/>
      <c r="J22" s="813"/>
      <c r="K22" s="813"/>
      <c r="L22" s="813"/>
      <c r="M22" s="813"/>
      <c r="N22" s="813"/>
      <c r="O22" s="197"/>
      <c r="P22" s="6"/>
      <c r="Q22" s="6"/>
    </row>
    <row r="23" spans="2:17">
      <c r="B23" s="814"/>
      <c r="C23" s="814"/>
      <c r="D23" s="814"/>
      <c r="E23" s="814"/>
      <c r="F23" s="814"/>
      <c r="G23" s="814"/>
      <c r="H23" s="814"/>
      <c r="I23" s="814"/>
      <c r="J23" s="814"/>
      <c r="K23" s="814"/>
      <c r="L23" s="814"/>
      <c r="M23" s="814"/>
      <c r="N23" s="814"/>
      <c r="O23" s="814"/>
      <c r="P23" s="814"/>
      <c r="Q23" s="814"/>
    </row>
    <row r="24" spans="2:17" ht="15" customHeight="1">
      <c r="B24" s="775" t="s">
        <v>14</v>
      </c>
      <c r="C24" s="777"/>
      <c r="D24" s="815" t="s">
        <v>58</v>
      </c>
      <c r="E24" s="816"/>
      <c r="F24" s="816"/>
      <c r="G24" s="816"/>
      <c r="H24" s="816"/>
      <c r="I24" s="817"/>
      <c r="J24" s="808" t="s">
        <v>64</v>
      </c>
      <c r="K24" s="809"/>
      <c r="L24" s="809"/>
      <c r="M24" s="809"/>
      <c r="N24" s="809"/>
      <c r="O24" s="821"/>
      <c r="P24" s="775" t="s">
        <v>20</v>
      </c>
      <c r="Q24" s="777"/>
    </row>
    <row r="25" spans="2:17">
      <c r="B25" s="778"/>
      <c r="C25" s="780"/>
      <c r="D25" s="818"/>
      <c r="E25" s="819"/>
      <c r="F25" s="819"/>
      <c r="G25" s="819"/>
      <c r="H25" s="819"/>
      <c r="I25" s="820"/>
      <c r="J25" s="224">
        <v>1</v>
      </c>
      <c r="K25" s="224" t="s">
        <v>203</v>
      </c>
      <c r="L25" s="224">
        <v>2</v>
      </c>
      <c r="M25" s="224" t="s">
        <v>203</v>
      </c>
      <c r="N25" s="224">
        <v>3</v>
      </c>
      <c r="O25" s="217" t="s">
        <v>203</v>
      </c>
      <c r="P25" s="778"/>
      <c r="Q25" s="780"/>
    </row>
    <row r="26" spans="2:17" s="194" customFormat="1">
      <c r="B26" s="191"/>
      <c r="C26" s="191"/>
      <c r="D26" s="198"/>
      <c r="E26" s="198"/>
      <c r="F26" s="198"/>
      <c r="G26" s="198"/>
      <c r="H26" s="198"/>
      <c r="I26" s="198"/>
      <c r="J26" s="225"/>
      <c r="K26" s="225"/>
      <c r="L26" s="225"/>
      <c r="M26" s="225"/>
      <c r="N26" s="225"/>
      <c r="O26" s="225"/>
      <c r="P26" s="191"/>
      <c r="Q26" s="191"/>
    </row>
    <row r="27" spans="2:17" ht="15" customHeight="1">
      <c r="B27" s="807"/>
      <c r="C27" s="807"/>
      <c r="D27" s="807"/>
      <c r="E27" s="807"/>
      <c r="F27" s="807"/>
      <c r="G27" s="807"/>
      <c r="H27" s="807"/>
      <c r="I27" s="807"/>
      <c r="J27" s="807"/>
      <c r="K27" s="807"/>
      <c r="L27" s="807"/>
      <c r="M27" s="807"/>
      <c r="N27" s="807"/>
      <c r="O27" s="807"/>
      <c r="P27" s="807"/>
      <c r="Q27" s="807"/>
    </row>
    <row r="28" spans="2:17">
      <c r="B28" s="808" t="s">
        <v>21</v>
      </c>
      <c r="C28" s="809"/>
      <c r="D28" s="810" t="s">
        <v>22</v>
      </c>
      <c r="E28" s="810"/>
      <c r="F28" s="810"/>
      <c r="G28" s="810"/>
      <c r="H28" s="810"/>
      <c r="I28" s="810"/>
      <c r="J28" s="810"/>
      <c r="K28" s="810"/>
      <c r="L28" s="810"/>
      <c r="M28" s="810"/>
      <c r="N28" s="810"/>
      <c r="O28" s="196"/>
      <c r="P28" s="811" t="e">
        <f>P29</f>
        <v>#REF!</v>
      </c>
      <c r="Q28" s="812"/>
    </row>
    <row r="29" spans="2:17">
      <c r="B29" s="826"/>
      <c r="C29" s="827"/>
      <c r="D29" s="828" t="s">
        <v>59</v>
      </c>
      <c r="E29" s="828"/>
      <c r="F29" s="828"/>
      <c r="G29" s="828"/>
      <c r="H29" s="828"/>
      <c r="I29" s="829"/>
      <c r="J29" s="5" t="e">
        <f>'PLANILHA GLOBAL'!I26</f>
        <v>#REF!</v>
      </c>
      <c r="K29" s="5"/>
      <c r="L29" s="5"/>
      <c r="M29" s="5"/>
      <c r="N29" s="5"/>
      <c r="O29" s="5"/>
      <c r="P29" s="822" t="e">
        <f>SUM(J29:N29)</f>
        <v>#REF!</v>
      </c>
      <c r="Q29" s="823"/>
    </row>
    <row r="30" spans="2:17" ht="24.75" customHeight="1">
      <c r="B30" s="824"/>
      <c r="C30" s="803"/>
      <c r="D30" s="803"/>
      <c r="E30" s="803"/>
      <c r="F30" s="803"/>
      <c r="G30" s="803"/>
      <c r="H30" s="803"/>
      <c r="I30" s="825"/>
      <c r="J30" s="11"/>
      <c r="K30" s="76"/>
      <c r="L30" s="76"/>
      <c r="M30" s="76"/>
      <c r="N30" s="76"/>
      <c r="O30" s="76"/>
      <c r="P30" s="803"/>
      <c r="Q30" s="825"/>
    </row>
    <row r="31" spans="2:17">
      <c r="B31" s="832"/>
      <c r="C31" s="833"/>
      <c r="D31" s="834" t="s">
        <v>60</v>
      </c>
      <c r="E31" s="834"/>
      <c r="F31" s="834"/>
      <c r="G31" s="834"/>
      <c r="H31" s="834"/>
      <c r="I31" s="835"/>
      <c r="J31" s="13" t="e">
        <f>ROUND(J29/$P$44,2)</f>
        <v>#REF!</v>
      </c>
      <c r="K31" s="13" t="e">
        <f>K29/$P$44</f>
        <v>#REF!</v>
      </c>
      <c r="L31" s="13" t="e">
        <f>L29/$P$44</f>
        <v>#REF!</v>
      </c>
      <c r="M31" s="13" t="e">
        <f>M29/$P$44</f>
        <v>#REF!</v>
      </c>
      <c r="N31" s="13" t="e">
        <f>N29/$P$44</f>
        <v>#REF!</v>
      </c>
      <c r="O31" s="13"/>
      <c r="P31" s="830" t="e">
        <f>SUM(J31:N31)</f>
        <v>#REF!</v>
      </c>
      <c r="Q31" s="831"/>
    </row>
    <row r="32" spans="2:17">
      <c r="B32" s="807"/>
      <c r="C32" s="807"/>
      <c r="D32" s="807"/>
      <c r="E32" s="807"/>
      <c r="F32" s="807"/>
      <c r="G32" s="807"/>
      <c r="H32" s="807"/>
      <c r="I32" s="807"/>
      <c r="J32" s="807"/>
      <c r="K32" s="807"/>
      <c r="L32" s="807"/>
      <c r="M32" s="807"/>
      <c r="N32" s="807"/>
      <c r="O32" s="807"/>
      <c r="P32" s="807"/>
      <c r="Q32" s="807"/>
    </row>
    <row r="33" spans="2:17">
      <c r="B33" s="808" t="s">
        <v>32</v>
      </c>
      <c r="C33" s="809"/>
      <c r="D33" s="810" t="s">
        <v>33</v>
      </c>
      <c r="E33" s="810"/>
      <c r="F33" s="810"/>
      <c r="G33" s="810"/>
      <c r="H33" s="810"/>
      <c r="I33" s="810"/>
      <c r="J33" s="810"/>
      <c r="K33" s="810"/>
      <c r="L33" s="810"/>
      <c r="M33" s="810"/>
      <c r="N33" s="810"/>
      <c r="O33" s="196"/>
      <c r="P33" s="811" t="e">
        <f>P34</f>
        <v>#REF!</v>
      </c>
      <c r="Q33" s="812"/>
    </row>
    <row r="34" spans="2:17">
      <c r="B34" s="826"/>
      <c r="C34" s="827"/>
      <c r="D34" s="828" t="s">
        <v>59</v>
      </c>
      <c r="E34" s="828"/>
      <c r="F34" s="828"/>
      <c r="G34" s="828"/>
      <c r="H34" s="828"/>
      <c r="I34" s="829"/>
      <c r="J34" s="12" t="e">
        <f>'PLANILHA GLOBAL'!I32</f>
        <v>#REF!</v>
      </c>
      <c r="K34" s="12"/>
      <c r="L34" s="12"/>
      <c r="M34" s="12"/>
      <c r="N34" s="12"/>
      <c r="O34" s="12"/>
      <c r="P34" s="822" t="e">
        <f>SUM(J34:N34)</f>
        <v>#REF!</v>
      </c>
      <c r="Q34" s="823"/>
    </row>
    <row r="35" spans="2:17" ht="7.5" customHeight="1">
      <c r="B35" s="824"/>
      <c r="C35" s="803"/>
      <c r="D35" s="803"/>
      <c r="E35" s="803"/>
      <c r="F35" s="803"/>
      <c r="G35" s="803"/>
      <c r="H35" s="803"/>
      <c r="I35" s="825"/>
      <c r="J35" s="11"/>
      <c r="K35" s="76"/>
      <c r="L35" s="76"/>
      <c r="M35" s="76"/>
      <c r="N35" s="76"/>
      <c r="O35" s="76"/>
      <c r="P35" s="803"/>
      <c r="Q35" s="825"/>
    </row>
    <row r="36" spans="2:17">
      <c r="B36" s="832"/>
      <c r="C36" s="833"/>
      <c r="D36" s="834" t="s">
        <v>60</v>
      </c>
      <c r="E36" s="834"/>
      <c r="F36" s="834"/>
      <c r="G36" s="834"/>
      <c r="H36" s="834"/>
      <c r="I36" s="835"/>
      <c r="J36" s="13" t="e">
        <f>ROUND(J34/$P$44,2)</f>
        <v>#REF!</v>
      </c>
      <c r="K36" s="13" t="e">
        <f>K34/$P$44</f>
        <v>#REF!</v>
      </c>
      <c r="L36" s="13" t="e">
        <f>L34/$P$44</f>
        <v>#REF!</v>
      </c>
      <c r="M36" s="13" t="e">
        <f>M34/$P$44</f>
        <v>#REF!</v>
      </c>
      <c r="N36" s="13" t="e">
        <f>N34/$P$44</f>
        <v>#REF!</v>
      </c>
      <c r="O36" s="13"/>
      <c r="P36" s="830" t="e">
        <f>SUM(J36:N36)</f>
        <v>#REF!</v>
      </c>
      <c r="Q36" s="831"/>
    </row>
    <row r="37" spans="2:17">
      <c r="B37" s="807"/>
      <c r="C37" s="807"/>
      <c r="D37" s="807"/>
      <c r="E37" s="807"/>
      <c r="F37" s="807"/>
      <c r="G37" s="807"/>
      <c r="H37" s="807"/>
      <c r="I37" s="807"/>
      <c r="J37" s="807"/>
      <c r="K37" s="807"/>
      <c r="L37" s="807"/>
      <c r="M37" s="807"/>
      <c r="N37" s="807"/>
      <c r="O37" s="807"/>
      <c r="P37" s="807"/>
      <c r="Q37" s="807"/>
    </row>
    <row r="38" spans="2:17">
      <c r="B38" s="808" t="s">
        <v>43</v>
      </c>
      <c r="C38" s="809"/>
      <c r="D38" s="810" t="s">
        <v>44</v>
      </c>
      <c r="E38" s="810"/>
      <c r="F38" s="810"/>
      <c r="G38" s="810"/>
      <c r="H38" s="810"/>
      <c r="I38" s="810"/>
      <c r="J38" s="810"/>
      <c r="K38" s="810"/>
      <c r="L38" s="810"/>
      <c r="M38" s="810"/>
      <c r="N38" s="810"/>
      <c r="O38" s="196"/>
      <c r="P38" s="811" t="e">
        <f>P39</f>
        <v>#REF!</v>
      </c>
      <c r="Q38" s="812"/>
    </row>
    <row r="39" spans="2:17">
      <c r="B39" s="826"/>
      <c r="C39" s="827"/>
      <c r="D39" s="828" t="s">
        <v>59</v>
      </c>
      <c r="E39" s="828"/>
      <c r="F39" s="828"/>
      <c r="G39" s="828"/>
      <c r="H39" s="828"/>
      <c r="I39" s="829"/>
      <c r="J39" s="70" t="e">
        <f>'PLANILHA GLOBAL'!$I$45/5</f>
        <v>#REF!</v>
      </c>
      <c r="K39" s="70" t="e">
        <f>'PLANILHA GLOBAL'!$I$45/5</f>
        <v>#REF!</v>
      </c>
      <c r="L39" s="70" t="e">
        <f>'PLANILHA GLOBAL'!$I$45/5</f>
        <v>#REF!</v>
      </c>
      <c r="M39" s="70" t="e">
        <f>'PLANILHA GLOBAL'!$I$45/5</f>
        <v>#REF!</v>
      </c>
      <c r="N39" s="70" t="e">
        <f>'PLANILHA GLOBAL'!$I$45/5</f>
        <v>#REF!</v>
      </c>
      <c r="O39" s="218"/>
      <c r="P39" s="843" t="e">
        <f>'PLANILHA GLOBAL'!I45</f>
        <v>#REF!</v>
      </c>
      <c r="Q39" s="823"/>
    </row>
    <row r="40" spans="2:17" ht="7.5" customHeight="1">
      <c r="B40" s="824"/>
      <c r="C40" s="803"/>
      <c r="D40" s="803"/>
      <c r="E40" s="803"/>
      <c r="F40" s="803"/>
      <c r="G40" s="803"/>
      <c r="H40" s="803"/>
      <c r="I40" s="825"/>
      <c r="J40" s="11"/>
      <c r="K40" s="10"/>
      <c r="L40" s="11"/>
      <c r="M40" s="10"/>
      <c r="N40" s="11"/>
      <c r="O40" s="219"/>
      <c r="P40" s="824"/>
      <c r="Q40" s="825"/>
    </row>
    <row r="41" spans="2:17">
      <c r="B41" s="832"/>
      <c r="C41" s="833"/>
      <c r="D41" s="834" t="s">
        <v>60</v>
      </c>
      <c r="E41" s="834"/>
      <c r="F41" s="834"/>
      <c r="G41" s="834"/>
      <c r="H41" s="834"/>
      <c r="I41" s="835"/>
      <c r="J41" s="13" t="e">
        <f>ROUND(J39/$P$44,2)</f>
        <v>#REF!</v>
      </c>
      <c r="K41" s="13" t="e">
        <f>ROUND(K39/$P$44,2)</f>
        <v>#REF!</v>
      </c>
      <c r="L41" s="13" t="e">
        <f>ROUND(L39/$P$44,2)</f>
        <v>#REF!</v>
      </c>
      <c r="M41" s="13" t="e">
        <f>ROUND(M39/$P$44,2)</f>
        <v>#REF!</v>
      </c>
      <c r="N41" s="13" t="e">
        <f>ROUND(N39/$P$44,2)</f>
        <v>#REF!</v>
      </c>
      <c r="O41" s="220"/>
      <c r="P41" s="842" t="e">
        <f>SUM(J41:N41)</f>
        <v>#REF!</v>
      </c>
      <c r="Q41" s="831"/>
    </row>
    <row r="42" spans="2:17">
      <c r="B42" s="73"/>
      <c r="C42" s="73"/>
      <c r="D42" s="74"/>
      <c r="E42" s="74"/>
      <c r="F42" s="74"/>
      <c r="G42" s="74"/>
      <c r="H42" s="74"/>
      <c r="I42" s="74"/>
      <c r="J42" s="72"/>
      <c r="K42" s="72"/>
      <c r="L42" s="73"/>
      <c r="M42" s="73"/>
      <c r="N42" s="73"/>
      <c r="O42" s="195"/>
      <c r="P42" s="72"/>
      <c r="Q42" s="72"/>
    </row>
    <row r="43" spans="2:17">
      <c r="B43" s="807"/>
      <c r="C43" s="807"/>
      <c r="D43" s="807"/>
      <c r="E43" s="807"/>
      <c r="F43" s="807"/>
      <c r="G43" s="807"/>
      <c r="H43" s="807"/>
      <c r="I43" s="807"/>
      <c r="J43" s="807"/>
      <c r="K43" s="807"/>
      <c r="L43" s="807"/>
      <c r="M43" s="807"/>
      <c r="N43" s="807"/>
      <c r="O43" s="807"/>
      <c r="P43" s="807"/>
      <c r="Q43" s="807"/>
    </row>
    <row r="44" spans="2:17">
      <c r="B44" s="808" t="s">
        <v>61</v>
      </c>
      <c r="C44" s="809"/>
      <c r="D44" s="809"/>
      <c r="E44" s="809"/>
      <c r="F44" s="809"/>
      <c r="G44" s="809"/>
      <c r="H44" s="809"/>
      <c r="I44" s="821"/>
      <c r="J44" s="14" t="e">
        <f>J29+J34+J39</f>
        <v>#REF!</v>
      </c>
      <c r="K44" s="14" t="e">
        <f>K29+K34+K39</f>
        <v>#REF!</v>
      </c>
      <c r="L44" s="14" t="e">
        <f>L29+L34+L39</f>
        <v>#REF!</v>
      </c>
      <c r="M44" s="14" t="e">
        <f>M29+M34+M39</f>
        <v>#REF!</v>
      </c>
      <c r="N44" s="14" t="e">
        <f>N29+N34+N39</f>
        <v>#REF!</v>
      </c>
      <c r="O44" s="221"/>
      <c r="P44" s="836" t="e">
        <f>ROUNDDOWN(P38+P33+P28,2)</f>
        <v>#REF!</v>
      </c>
      <c r="Q44" s="837"/>
    </row>
    <row r="45" spans="2:17">
      <c r="B45" s="808" t="s">
        <v>62</v>
      </c>
      <c r="C45" s="809"/>
      <c r="D45" s="809"/>
      <c r="E45" s="809"/>
      <c r="F45" s="809"/>
      <c r="G45" s="809"/>
      <c r="H45" s="809"/>
      <c r="I45" s="821"/>
      <c r="J45" s="71" t="e">
        <f>J44</f>
        <v>#REF!</v>
      </c>
      <c r="K45" s="71" t="e">
        <f>J45+K44</f>
        <v>#REF!</v>
      </c>
      <c r="L45" s="71" t="e">
        <f>K45+L44</f>
        <v>#REF!</v>
      </c>
      <c r="M45" s="71" t="e">
        <f>L45+M44</f>
        <v>#REF!</v>
      </c>
      <c r="N45" s="71" t="e">
        <f>M45+N44</f>
        <v>#REF!</v>
      </c>
      <c r="O45" s="222"/>
      <c r="P45" s="838"/>
      <c r="Q45" s="839"/>
    </row>
    <row r="46" spans="2:17">
      <c r="B46" s="808" t="s">
        <v>63</v>
      </c>
      <c r="C46" s="809"/>
      <c r="D46" s="809"/>
      <c r="E46" s="809"/>
      <c r="F46" s="809"/>
      <c r="G46" s="809"/>
      <c r="H46" s="809"/>
      <c r="I46" s="821"/>
      <c r="J46" s="15" t="e">
        <f>J31+J36+J41</f>
        <v>#REF!</v>
      </c>
      <c r="K46" s="15" t="e">
        <f>J46+K41</f>
        <v>#REF!</v>
      </c>
      <c r="L46" s="15" t="e">
        <f>K46+L41</f>
        <v>#REF!</v>
      </c>
      <c r="M46" s="15" t="e">
        <f>L46+M41</f>
        <v>#REF!</v>
      </c>
      <c r="N46" s="15" t="e">
        <f>M46+N41</f>
        <v>#REF!</v>
      </c>
      <c r="O46" s="223"/>
      <c r="P46" s="840"/>
      <c r="Q46" s="841"/>
    </row>
    <row r="48" spans="2:17">
      <c r="K48" s="1"/>
    </row>
  </sheetData>
  <mergeCells count="69">
    <mergeCell ref="P41:Q41"/>
    <mergeCell ref="B41:C41"/>
    <mergeCell ref="D41:I41"/>
    <mergeCell ref="P39:Q39"/>
    <mergeCell ref="B40:C40"/>
    <mergeCell ref="D40:I40"/>
    <mergeCell ref="P40:Q40"/>
    <mergeCell ref="B39:C39"/>
    <mergeCell ref="D39:I39"/>
    <mergeCell ref="B46:I46"/>
    <mergeCell ref="B43:Q43"/>
    <mergeCell ref="B44:I44"/>
    <mergeCell ref="P44:Q46"/>
    <mergeCell ref="B45:I45"/>
    <mergeCell ref="B37:Q37"/>
    <mergeCell ref="B38:C38"/>
    <mergeCell ref="D38:N38"/>
    <mergeCell ref="P38:Q38"/>
    <mergeCell ref="B36:C36"/>
    <mergeCell ref="D36:I36"/>
    <mergeCell ref="P36:Q36"/>
    <mergeCell ref="P34:Q34"/>
    <mergeCell ref="B35:C35"/>
    <mergeCell ref="D35:I35"/>
    <mergeCell ref="P35:Q35"/>
    <mergeCell ref="P31:Q31"/>
    <mergeCell ref="B32:Q32"/>
    <mergeCell ref="B33:C33"/>
    <mergeCell ref="D33:N33"/>
    <mergeCell ref="P33:Q33"/>
    <mergeCell ref="B34:C34"/>
    <mergeCell ref="D34:I34"/>
    <mergeCell ref="B31:C31"/>
    <mergeCell ref="D31:I31"/>
    <mergeCell ref="P29:Q29"/>
    <mergeCell ref="B30:C30"/>
    <mergeCell ref="D30:I30"/>
    <mergeCell ref="P30:Q30"/>
    <mergeCell ref="B29:C29"/>
    <mergeCell ref="D29:I29"/>
    <mergeCell ref="B27:Q27"/>
    <mergeCell ref="B28:C28"/>
    <mergeCell ref="D28:N28"/>
    <mergeCell ref="P28:Q28"/>
    <mergeCell ref="B20:D20"/>
    <mergeCell ref="E21:N21"/>
    <mergeCell ref="E22:N22"/>
    <mergeCell ref="B23:Q23"/>
    <mergeCell ref="B24:C25"/>
    <mergeCell ref="D24:I25"/>
    <mergeCell ref="P24:Q25"/>
    <mergeCell ref="J24:O24"/>
    <mergeCell ref="B19:Q19"/>
    <mergeCell ref="B7:Q7"/>
    <mergeCell ref="B8:Q8"/>
    <mergeCell ref="B9:Q9"/>
    <mergeCell ref="B10:Q10"/>
    <mergeCell ref="B11:Q11"/>
    <mergeCell ref="B12:Q12"/>
    <mergeCell ref="B13:Q13"/>
    <mergeCell ref="B15:Q15"/>
    <mergeCell ref="B16:Q16"/>
    <mergeCell ref="B17:Q17"/>
    <mergeCell ref="C18:Q18"/>
    <mergeCell ref="B6:Q6"/>
    <mergeCell ref="B1:Q1"/>
    <mergeCell ref="B3:Q3"/>
    <mergeCell ref="B4:Q4"/>
    <mergeCell ref="B5:Q5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67" orientation="landscape" r:id="rId1"/>
  <colBreaks count="1" manualBreakCount="1">
    <brk id="17" min="3" max="45" man="1"/>
  </col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19">
    <tabColor theme="0" tint="-0.249977111117893"/>
  </sheetPr>
  <dimension ref="A2:AK59"/>
  <sheetViews>
    <sheetView showGridLines="0" view="pageBreakPreview" topLeftCell="A13" zoomScaleSheetLayoutView="100" workbookViewId="0">
      <selection activeCell="S23" sqref="S23:W23"/>
    </sheetView>
  </sheetViews>
  <sheetFormatPr defaultColWidth="9.140625" defaultRowHeight="12"/>
  <cols>
    <col min="1" max="12" width="2.7109375" style="17" customWidth="1"/>
    <col min="13" max="13" width="13.5703125" style="17" customWidth="1"/>
    <col min="14" max="27" width="2.7109375" style="17" customWidth="1"/>
    <col min="28" max="28" width="0.85546875" style="17" customWidth="1"/>
    <col min="29" max="32" width="2.7109375" style="17" customWidth="1"/>
    <col min="33" max="33" width="0.85546875" style="17" customWidth="1"/>
    <col min="34" max="34" width="9.140625" style="17"/>
    <col min="35" max="35" width="10.28515625" style="17" bestFit="1" customWidth="1"/>
    <col min="36" max="16384" width="9.140625" style="17"/>
  </cols>
  <sheetData>
    <row r="2" spans="1:35" ht="21.75" customHeight="1">
      <c r="A2" s="16"/>
      <c r="B2" s="16"/>
      <c r="C2" s="16"/>
      <c r="D2" s="16"/>
      <c r="E2" s="16"/>
      <c r="F2" s="16"/>
      <c r="G2" s="16"/>
      <c r="H2" s="16"/>
      <c r="I2" s="16"/>
      <c r="J2" s="853" t="s">
        <v>65</v>
      </c>
      <c r="K2" s="854"/>
      <c r="L2" s="854"/>
      <c r="M2" s="854"/>
      <c r="N2" s="854"/>
      <c r="O2" s="854"/>
      <c r="P2" s="854"/>
      <c r="Q2" s="854"/>
      <c r="R2" s="854"/>
      <c r="S2" s="854"/>
      <c r="T2" s="854"/>
      <c r="U2" s="854"/>
      <c r="V2" s="854"/>
      <c r="W2" s="854"/>
      <c r="X2" s="854"/>
      <c r="Y2" s="854"/>
      <c r="Z2" s="854"/>
      <c r="AA2" s="854"/>
      <c r="AB2" s="854"/>
      <c r="AC2" s="854"/>
      <c r="AD2" s="854"/>
      <c r="AE2" s="854"/>
      <c r="AF2" s="854"/>
      <c r="AG2" s="854"/>
    </row>
    <row r="3" spans="1:35" ht="15.75">
      <c r="A3" s="16"/>
      <c r="B3" s="16"/>
      <c r="C3" s="16"/>
      <c r="D3" s="16"/>
      <c r="E3" s="16"/>
      <c r="F3" s="16"/>
      <c r="G3" s="16"/>
      <c r="H3" s="16"/>
      <c r="I3" s="18"/>
      <c r="J3" s="853" t="s">
        <v>66</v>
      </c>
      <c r="K3" s="853"/>
      <c r="L3" s="853"/>
      <c r="M3" s="853"/>
      <c r="N3" s="853"/>
      <c r="O3" s="853"/>
      <c r="P3" s="853"/>
      <c r="Q3" s="853"/>
      <c r="R3" s="853"/>
      <c r="S3" s="853"/>
      <c r="T3" s="853"/>
      <c r="U3" s="853"/>
      <c r="V3" s="853"/>
      <c r="W3" s="853"/>
      <c r="X3" s="853"/>
      <c r="Y3" s="853"/>
      <c r="Z3" s="853"/>
      <c r="AA3" s="853"/>
      <c r="AB3" s="853"/>
      <c r="AC3" s="853"/>
      <c r="AD3" s="853"/>
      <c r="AE3" s="853"/>
      <c r="AF3" s="853"/>
      <c r="AG3" s="853"/>
      <c r="AI3" s="78"/>
    </row>
    <row r="4" spans="1:3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</row>
    <row r="5" spans="1:3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</row>
    <row r="6" spans="1:35">
      <c r="A6" s="19" t="s">
        <v>67</v>
      </c>
      <c r="B6" s="20"/>
      <c r="C6" s="21"/>
      <c r="D6" s="20"/>
      <c r="E6" s="20"/>
      <c r="F6" s="20"/>
      <c r="G6" s="20"/>
      <c r="H6" s="20"/>
      <c r="I6" s="20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0"/>
      <c r="AE6" s="20"/>
      <c r="AF6" s="20"/>
      <c r="AG6" s="22"/>
    </row>
    <row r="7" spans="1:35" s="27" customFormat="1" ht="6.75">
      <c r="A7" s="23"/>
      <c r="B7" s="24"/>
      <c r="C7" s="25"/>
      <c r="D7" s="24"/>
      <c r="E7" s="24"/>
      <c r="F7" s="24"/>
      <c r="G7" s="24"/>
      <c r="H7" s="24"/>
      <c r="I7" s="24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4"/>
      <c r="AE7" s="24"/>
      <c r="AF7" s="24"/>
      <c r="AG7" s="26"/>
    </row>
    <row r="8" spans="1:35" ht="12.75">
      <c r="A8" s="855" t="e">
        <f>#REF!</f>
        <v>#REF!</v>
      </c>
      <c r="B8" s="856"/>
      <c r="C8" s="856"/>
      <c r="D8" s="856"/>
      <c r="E8" s="856"/>
      <c r="F8" s="856"/>
      <c r="G8" s="856"/>
      <c r="H8" s="856"/>
      <c r="I8" s="856"/>
      <c r="J8" s="856"/>
      <c r="K8" s="856"/>
      <c r="L8" s="856"/>
      <c r="M8" s="856"/>
      <c r="N8" s="856"/>
      <c r="O8" s="856"/>
      <c r="P8" s="856"/>
      <c r="Q8" s="856"/>
      <c r="R8" s="856"/>
      <c r="S8" s="856"/>
      <c r="T8" s="856"/>
      <c r="U8" s="856"/>
      <c r="V8" s="856"/>
      <c r="W8" s="856"/>
      <c r="X8" s="856"/>
      <c r="Y8" s="856"/>
      <c r="Z8" s="856"/>
      <c r="AA8" s="856"/>
      <c r="AB8" s="856"/>
      <c r="AC8" s="856"/>
      <c r="AD8" s="856"/>
      <c r="AE8" s="856"/>
      <c r="AF8" s="856"/>
      <c r="AG8" s="857"/>
    </row>
    <row r="9" spans="1:35" s="27" customFormat="1" ht="6.75">
      <c r="A9" s="24"/>
      <c r="B9" s="28"/>
      <c r="C9" s="24"/>
      <c r="D9" s="24"/>
      <c r="E9" s="24"/>
      <c r="F9" s="24"/>
      <c r="G9" s="24"/>
      <c r="H9" s="24"/>
      <c r="I9" s="24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4"/>
      <c r="AE9" s="24"/>
      <c r="AF9" s="24"/>
      <c r="AG9" s="24"/>
    </row>
    <row r="10" spans="1:35">
      <c r="A10" s="19" t="s">
        <v>68</v>
      </c>
      <c r="B10" s="20"/>
      <c r="C10" s="21"/>
      <c r="D10" s="20"/>
      <c r="E10" s="20"/>
      <c r="F10" s="20"/>
      <c r="G10" s="20"/>
      <c r="H10" s="20"/>
      <c r="I10" s="20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0"/>
      <c r="AE10" s="20"/>
      <c r="AF10" s="20"/>
      <c r="AG10" s="22"/>
    </row>
    <row r="11" spans="1:35" s="27" customFormat="1" ht="6.75">
      <c r="A11" s="23"/>
      <c r="B11" s="24"/>
      <c r="C11" s="25"/>
      <c r="D11" s="24"/>
      <c r="E11" s="24"/>
      <c r="F11" s="24"/>
      <c r="G11" s="24"/>
      <c r="H11" s="24"/>
      <c r="I11" s="24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4"/>
      <c r="AE11" s="24"/>
      <c r="AF11" s="24"/>
      <c r="AG11" s="26"/>
    </row>
    <row r="12" spans="1:35" ht="12.75">
      <c r="A12" s="855" t="e">
        <f>#REF!</f>
        <v>#REF!</v>
      </c>
      <c r="B12" s="856"/>
      <c r="C12" s="856"/>
      <c r="D12" s="856"/>
      <c r="E12" s="856"/>
      <c r="F12" s="856"/>
      <c r="G12" s="856"/>
      <c r="H12" s="856"/>
      <c r="I12" s="856"/>
      <c r="J12" s="856"/>
      <c r="K12" s="856"/>
      <c r="L12" s="856"/>
      <c r="M12" s="856"/>
      <c r="N12" s="856"/>
      <c r="O12" s="856"/>
      <c r="P12" s="856"/>
      <c r="Q12" s="856"/>
      <c r="R12" s="856"/>
      <c r="S12" s="856"/>
      <c r="T12" s="856"/>
      <c r="U12" s="856"/>
      <c r="V12" s="856"/>
      <c r="W12" s="856"/>
      <c r="X12" s="856"/>
      <c r="Y12" s="856"/>
      <c r="Z12" s="856"/>
      <c r="AA12" s="856"/>
      <c r="AB12" s="856"/>
      <c r="AC12" s="856"/>
      <c r="AD12" s="856"/>
      <c r="AE12" s="856"/>
      <c r="AF12" s="856"/>
      <c r="AG12" s="857"/>
    </row>
    <row r="13" spans="1:35" s="27" customFormat="1" ht="6.75">
      <c r="A13" s="29"/>
      <c r="B13" s="29"/>
      <c r="C13" s="29"/>
      <c r="D13" s="29"/>
      <c r="E13" s="29"/>
      <c r="F13" s="29"/>
      <c r="G13" s="29"/>
      <c r="H13" s="29"/>
      <c r="I13" s="29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29"/>
      <c r="AE13" s="29"/>
      <c r="AF13" s="29"/>
      <c r="AG13" s="29"/>
    </row>
    <row r="14" spans="1:35">
      <c r="A14" s="19" t="s">
        <v>69</v>
      </c>
      <c r="B14" s="20"/>
      <c r="C14" s="21"/>
      <c r="D14" s="20"/>
      <c r="E14" s="20"/>
      <c r="F14" s="20"/>
      <c r="G14" s="20"/>
      <c r="H14" s="20"/>
      <c r="I14" s="20"/>
      <c r="J14" s="21"/>
      <c r="K14" s="21"/>
      <c r="L14" s="21"/>
      <c r="M14" s="20"/>
      <c r="N14" s="20"/>
      <c r="O14" s="21"/>
      <c r="P14" s="19" t="s">
        <v>70</v>
      </c>
      <c r="R14" s="20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0"/>
      <c r="AE14" s="20"/>
      <c r="AF14" s="20"/>
      <c r="AG14" s="22"/>
    </row>
    <row r="15" spans="1:35" s="27" customFormat="1" ht="6.75">
      <c r="A15" s="23"/>
      <c r="B15" s="24"/>
      <c r="C15" s="25"/>
      <c r="D15" s="24"/>
      <c r="E15" s="24"/>
      <c r="F15" s="24"/>
      <c r="G15" s="24"/>
      <c r="H15" s="24"/>
      <c r="I15" s="24"/>
      <c r="J15" s="25"/>
      <c r="K15" s="25"/>
      <c r="L15" s="25"/>
      <c r="M15" s="24"/>
      <c r="N15" s="24"/>
      <c r="O15" s="25"/>
      <c r="P15" s="23"/>
      <c r="R15" s="24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4"/>
      <c r="AE15" s="24"/>
      <c r="AF15" s="24"/>
      <c r="AG15" s="26"/>
    </row>
    <row r="16" spans="1:35" ht="12.75" customHeight="1">
      <c r="A16" s="300" t="s">
        <v>96</v>
      </c>
      <c r="B16" s="297"/>
      <c r="C16" s="297"/>
      <c r="D16" s="297"/>
      <c r="E16" s="297"/>
      <c r="F16" s="297"/>
      <c r="G16" s="297"/>
      <c r="H16" s="297"/>
      <c r="I16" s="297"/>
      <c r="J16" s="297"/>
      <c r="K16" s="297"/>
      <c r="L16" s="297"/>
      <c r="M16" s="297"/>
      <c r="N16" s="297"/>
      <c r="O16" s="297"/>
      <c r="P16" s="300" t="s">
        <v>97</v>
      </c>
      <c r="Q16" s="303"/>
      <c r="R16" s="301"/>
      <c r="S16" s="301"/>
      <c r="T16" s="301"/>
      <c r="U16" s="301"/>
      <c r="V16" s="301"/>
      <c r="W16" s="301"/>
      <c r="X16" s="301"/>
      <c r="Y16" s="301"/>
      <c r="Z16" s="301"/>
      <c r="AA16" s="301"/>
      <c r="AB16" s="301"/>
      <c r="AC16" s="301"/>
      <c r="AD16" s="301"/>
      <c r="AE16" s="301"/>
      <c r="AF16" s="301"/>
      <c r="AG16" s="302"/>
    </row>
    <row r="17" spans="1:33">
      <c r="A17" s="16"/>
      <c r="B17" s="31"/>
      <c r="C17" s="16"/>
      <c r="D17" s="16"/>
      <c r="E17" s="32"/>
      <c r="F17" s="32"/>
      <c r="G17" s="32"/>
      <c r="H17" s="32"/>
      <c r="I17" s="32"/>
      <c r="J17" s="32"/>
      <c r="K17" s="32"/>
      <c r="L17" s="32"/>
      <c r="M17" s="31"/>
      <c r="N17" s="16"/>
      <c r="O17" s="16"/>
      <c r="P17" s="16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16"/>
      <c r="AD17" s="16"/>
      <c r="AE17" s="16"/>
      <c r="AF17" s="16"/>
      <c r="AG17" s="16"/>
    </row>
    <row r="18" spans="1:33">
      <c r="A18" s="33" t="s">
        <v>71</v>
      </c>
      <c r="B18" s="34"/>
      <c r="C18" s="33" t="s">
        <v>72</v>
      </c>
      <c r="D18" s="20"/>
      <c r="E18" s="34"/>
      <c r="F18" s="34"/>
      <c r="G18" s="34"/>
      <c r="H18" s="34"/>
      <c r="I18" s="34"/>
      <c r="J18" s="34"/>
      <c r="K18" s="34"/>
      <c r="L18" s="34"/>
      <c r="M18" s="22"/>
      <c r="N18" s="35" t="s">
        <v>73</v>
      </c>
      <c r="O18" s="36"/>
      <c r="P18" s="36"/>
      <c r="Q18" s="36"/>
      <c r="R18" s="1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20"/>
      <c r="AE18" s="20"/>
      <c r="AF18" s="20"/>
      <c r="AG18" s="22"/>
    </row>
    <row r="19" spans="1:33">
      <c r="A19" s="37"/>
      <c r="B19" s="34"/>
      <c r="C19" s="37"/>
      <c r="D19" s="20"/>
      <c r="E19" s="34"/>
      <c r="F19" s="34"/>
      <c r="G19" s="38"/>
      <c r="H19" s="34"/>
      <c r="I19" s="34"/>
      <c r="J19" s="34"/>
      <c r="K19" s="34"/>
      <c r="L19" s="34"/>
      <c r="M19" s="22"/>
      <c r="N19" s="35" t="s">
        <v>74</v>
      </c>
      <c r="O19" s="36"/>
      <c r="P19" s="36"/>
      <c r="Q19" s="36"/>
      <c r="R19" s="20"/>
      <c r="S19" s="39" t="s">
        <v>75</v>
      </c>
      <c r="T19" s="36"/>
      <c r="U19" s="36"/>
      <c r="V19" s="36"/>
      <c r="W19" s="22"/>
      <c r="X19" s="35" t="s">
        <v>76</v>
      </c>
      <c r="Y19" s="36"/>
      <c r="Z19" s="36"/>
      <c r="AA19" s="36"/>
      <c r="AB19" s="20"/>
      <c r="AC19" s="39" t="s">
        <v>77</v>
      </c>
      <c r="AD19" s="36"/>
      <c r="AE19" s="36"/>
      <c r="AF19" s="36"/>
      <c r="AG19" s="22"/>
    </row>
    <row r="20" spans="1:33" ht="12.75">
      <c r="A20" s="872"/>
      <c r="B20" s="873"/>
      <c r="C20" s="872"/>
      <c r="D20" s="873"/>
      <c r="E20" s="873"/>
      <c r="F20" s="873"/>
      <c r="G20" s="873"/>
      <c r="H20" s="873"/>
      <c r="I20" s="873"/>
      <c r="J20" s="873"/>
      <c r="K20" s="873"/>
      <c r="L20" s="873"/>
      <c r="M20" s="873"/>
      <c r="N20" s="874"/>
      <c r="O20" s="874"/>
      <c r="P20" s="874"/>
      <c r="Q20" s="874"/>
      <c r="R20" s="873"/>
      <c r="S20" s="866"/>
      <c r="T20" s="867"/>
      <c r="U20" s="867"/>
      <c r="V20" s="867"/>
      <c r="W20" s="868"/>
      <c r="X20" s="866"/>
      <c r="Y20" s="867"/>
      <c r="Z20" s="867"/>
      <c r="AA20" s="867"/>
      <c r="AB20" s="868"/>
      <c r="AC20" s="869" t="str">
        <f t="shared" ref="AC20:AC33" si="0">IF(N20+S20+X20&lt;&gt;0,N20+S20+X20," ")</f>
        <v xml:space="preserve"> </v>
      </c>
      <c r="AD20" s="870"/>
      <c r="AE20" s="870"/>
      <c r="AF20" s="870"/>
      <c r="AG20" s="871"/>
    </row>
    <row r="21" spans="1:33" ht="12.75">
      <c r="A21" s="844"/>
      <c r="B21" s="845"/>
      <c r="C21" s="844"/>
      <c r="D21" s="845"/>
      <c r="E21" s="845"/>
      <c r="F21" s="845"/>
      <c r="G21" s="845"/>
      <c r="H21" s="845"/>
      <c r="I21" s="845"/>
      <c r="J21" s="845"/>
      <c r="K21" s="845"/>
      <c r="L21" s="845"/>
      <c r="M21" s="845"/>
      <c r="N21" s="846"/>
      <c r="O21" s="846"/>
      <c r="P21" s="846"/>
      <c r="Q21" s="846"/>
      <c r="R21" s="845"/>
      <c r="S21" s="847"/>
      <c r="T21" s="848"/>
      <c r="U21" s="848"/>
      <c r="V21" s="848"/>
      <c r="W21" s="849"/>
      <c r="X21" s="847"/>
      <c r="Y21" s="848"/>
      <c r="Z21" s="848"/>
      <c r="AA21" s="848"/>
      <c r="AB21" s="849"/>
      <c r="AC21" s="850" t="str">
        <f t="shared" si="0"/>
        <v xml:space="preserve"> </v>
      </c>
      <c r="AD21" s="851"/>
      <c r="AE21" s="851"/>
      <c r="AF21" s="851"/>
      <c r="AG21" s="852"/>
    </row>
    <row r="22" spans="1:33" ht="12.75">
      <c r="A22" s="858" t="s">
        <v>21</v>
      </c>
      <c r="B22" s="859"/>
      <c r="C22" s="860" t="e">
        <f>#REF!</f>
        <v>#REF!</v>
      </c>
      <c r="D22" s="861"/>
      <c r="E22" s="861"/>
      <c r="F22" s="861"/>
      <c r="G22" s="861"/>
      <c r="H22" s="861"/>
      <c r="I22" s="861"/>
      <c r="J22" s="861"/>
      <c r="K22" s="861"/>
      <c r="L22" s="861"/>
      <c r="M22" s="861"/>
      <c r="N22" s="862" t="e">
        <f>#REF!</f>
        <v>#REF!</v>
      </c>
      <c r="O22" s="862"/>
      <c r="P22" s="862"/>
      <c r="Q22" s="862"/>
      <c r="R22" s="861"/>
      <c r="S22" s="863"/>
      <c r="T22" s="864"/>
      <c r="U22" s="864"/>
      <c r="V22" s="864"/>
      <c r="W22" s="865"/>
      <c r="X22" s="866"/>
      <c r="Y22" s="867"/>
      <c r="Z22" s="867"/>
      <c r="AA22" s="867"/>
      <c r="AB22" s="868"/>
      <c r="AC22" s="869" t="e">
        <f t="shared" si="0"/>
        <v>#REF!</v>
      </c>
      <c r="AD22" s="870"/>
      <c r="AE22" s="870"/>
      <c r="AF22" s="870"/>
      <c r="AG22" s="871"/>
    </row>
    <row r="23" spans="1:33" ht="12.75">
      <c r="A23" s="858" t="s">
        <v>32</v>
      </c>
      <c r="B23" s="859"/>
      <c r="C23" s="860" t="e">
        <f>#REF!</f>
        <v>#REF!</v>
      </c>
      <c r="D23" s="861"/>
      <c r="E23" s="861"/>
      <c r="F23" s="861"/>
      <c r="G23" s="861"/>
      <c r="H23" s="861"/>
      <c r="I23" s="861"/>
      <c r="J23" s="861"/>
      <c r="K23" s="861"/>
      <c r="L23" s="861"/>
      <c r="M23" s="861"/>
      <c r="N23" s="862" t="e">
        <f>#REF!-S23</f>
        <v>#REF!</v>
      </c>
      <c r="O23" s="862"/>
      <c r="P23" s="862"/>
      <c r="Q23" s="862"/>
      <c r="R23" s="861"/>
      <c r="S23" s="863" t="e">
        <f>#REF!</f>
        <v>#REF!</v>
      </c>
      <c r="T23" s="864"/>
      <c r="U23" s="864"/>
      <c r="V23" s="864"/>
      <c r="W23" s="865"/>
      <c r="X23" s="866"/>
      <c r="Y23" s="867"/>
      <c r="Z23" s="867"/>
      <c r="AA23" s="867"/>
      <c r="AB23" s="868"/>
      <c r="AC23" s="869" t="e">
        <f t="shared" ref="AC23" si="1">IF(N23+S23+X23&lt;&gt;0,N23+S23+X23," ")</f>
        <v>#REF!</v>
      </c>
      <c r="AD23" s="870"/>
      <c r="AE23" s="870"/>
      <c r="AF23" s="870"/>
      <c r="AG23" s="871"/>
    </row>
    <row r="24" spans="1:33" ht="12.75">
      <c r="A24" s="858" t="s">
        <v>43</v>
      </c>
      <c r="B24" s="859"/>
      <c r="C24" s="860" t="e">
        <f>#REF!</f>
        <v>#REF!</v>
      </c>
      <c r="D24" s="861"/>
      <c r="E24" s="861"/>
      <c r="F24" s="861"/>
      <c r="G24" s="861"/>
      <c r="H24" s="861"/>
      <c r="I24" s="861"/>
      <c r="J24" s="861"/>
      <c r="K24" s="861"/>
      <c r="L24" s="861"/>
      <c r="M24" s="861"/>
      <c r="N24" s="862" t="e">
        <f>#REF!</f>
        <v>#REF!</v>
      </c>
      <c r="O24" s="862"/>
      <c r="P24" s="862"/>
      <c r="Q24" s="862"/>
      <c r="R24" s="861"/>
      <c r="S24" s="863"/>
      <c r="T24" s="864"/>
      <c r="U24" s="864"/>
      <c r="V24" s="864"/>
      <c r="W24" s="865"/>
      <c r="X24" s="866"/>
      <c r="Y24" s="867"/>
      <c r="Z24" s="867"/>
      <c r="AA24" s="867"/>
      <c r="AB24" s="868"/>
      <c r="AC24" s="869" t="e">
        <f t="shared" ref="AC24" si="2">IF(N24+S24+X24&lt;&gt;0,N24+S24+X24," ")</f>
        <v>#REF!</v>
      </c>
      <c r="AD24" s="870"/>
      <c r="AE24" s="870"/>
      <c r="AF24" s="870"/>
      <c r="AG24" s="871"/>
    </row>
    <row r="25" spans="1:33" ht="12.75">
      <c r="A25" s="858" t="s">
        <v>305</v>
      </c>
      <c r="B25" s="859"/>
      <c r="C25" s="860" t="e">
        <f>#REF!</f>
        <v>#REF!</v>
      </c>
      <c r="D25" s="861"/>
      <c r="E25" s="861"/>
      <c r="F25" s="861"/>
      <c r="G25" s="861"/>
      <c r="H25" s="861"/>
      <c r="I25" s="861"/>
      <c r="J25" s="861"/>
      <c r="K25" s="861"/>
      <c r="L25" s="861"/>
      <c r="M25" s="861"/>
      <c r="N25" s="862" t="e">
        <f>#REF!</f>
        <v>#REF!</v>
      </c>
      <c r="O25" s="862"/>
      <c r="P25" s="862"/>
      <c r="Q25" s="862"/>
      <c r="R25" s="861"/>
      <c r="S25" s="863"/>
      <c r="T25" s="864"/>
      <c r="U25" s="864"/>
      <c r="V25" s="864"/>
      <c r="W25" s="865"/>
      <c r="X25" s="866"/>
      <c r="Y25" s="867"/>
      <c r="Z25" s="867"/>
      <c r="AA25" s="867"/>
      <c r="AB25" s="868"/>
      <c r="AC25" s="869" t="e">
        <f t="shared" ref="AC25" si="3">IF(N25+S25+X25&lt;&gt;0,N25+S25+X25," ")</f>
        <v>#REF!</v>
      </c>
      <c r="AD25" s="870"/>
      <c r="AE25" s="870"/>
      <c r="AF25" s="870"/>
      <c r="AG25" s="871"/>
    </row>
    <row r="26" spans="1:33" ht="12.75">
      <c r="A26" s="877"/>
      <c r="B26" s="878"/>
      <c r="C26" s="844"/>
      <c r="D26" s="845"/>
      <c r="E26" s="845"/>
      <c r="F26" s="845"/>
      <c r="G26" s="845"/>
      <c r="H26" s="845"/>
      <c r="I26" s="845"/>
      <c r="J26" s="845"/>
      <c r="K26" s="845"/>
      <c r="L26" s="845"/>
      <c r="M26" s="845"/>
      <c r="N26" s="846"/>
      <c r="O26" s="846"/>
      <c r="P26" s="846"/>
      <c r="Q26" s="846"/>
      <c r="R26" s="845"/>
      <c r="S26" s="847"/>
      <c r="T26" s="848"/>
      <c r="U26" s="848"/>
      <c r="V26" s="848"/>
      <c r="W26" s="849"/>
      <c r="X26" s="847"/>
      <c r="Y26" s="848"/>
      <c r="Z26" s="848"/>
      <c r="AA26" s="848"/>
      <c r="AB26" s="849"/>
      <c r="AC26" s="850"/>
      <c r="AD26" s="851"/>
      <c r="AE26" s="851"/>
      <c r="AF26" s="851"/>
      <c r="AG26" s="852"/>
    </row>
    <row r="27" spans="1:33" ht="12.75">
      <c r="A27" s="877"/>
      <c r="B27" s="878"/>
      <c r="C27" s="844"/>
      <c r="D27" s="845"/>
      <c r="E27" s="845"/>
      <c r="F27" s="845"/>
      <c r="G27" s="845"/>
      <c r="H27" s="845"/>
      <c r="I27" s="845"/>
      <c r="J27" s="845"/>
      <c r="K27" s="845"/>
      <c r="L27" s="845"/>
      <c r="M27" s="845"/>
      <c r="N27" s="846"/>
      <c r="O27" s="846"/>
      <c r="P27" s="846"/>
      <c r="Q27" s="846"/>
      <c r="R27" s="845"/>
      <c r="S27" s="847"/>
      <c r="T27" s="848"/>
      <c r="U27" s="848"/>
      <c r="V27" s="848"/>
      <c r="W27" s="849"/>
      <c r="X27" s="847"/>
      <c r="Y27" s="848"/>
      <c r="Z27" s="848"/>
      <c r="AA27" s="848"/>
      <c r="AB27" s="849"/>
      <c r="AC27" s="850" t="str">
        <f t="shared" si="0"/>
        <v xml:space="preserve"> </v>
      </c>
      <c r="AD27" s="851"/>
      <c r="AE27" s="851"/>
      <c r="AF27" s="851"/>
      <c r="AG27" s="852"/>
    </row>
    <row r="28" spans="1:33" ht="12.75">
      <c r="A28" s="875"/>
      <c r="B28" s="876"/>
      <c r="C28" s="844"/>
      <c r="D28" s="845"/>
      <c r="E28" s="845"/>
      <c r="F28" s="845"/>
      <c r="G28" s="845"/>
      <c r="H28" s="845"/>
      <c r="I28" s="845"/>
      <c r="J28" s="845"/>
      <c r="K28" s="845"/>
      <c r="L28" s="845"/>
      <c r="M28" s="845"/>
      <c r="N28" s="846"/>
      <c r="O28" s="846"/>
      <c r="P28" s="846"/>
      <c r="Q28" s="846"/>
      <c r="R28" s="845"/>
      <c r="S28" s="847"/>
      <c r="T28" s="848"/>
      <c r="U28" s="848"/>
      <c r="V28" s="848"/>
      <c r="W28" s="849"/>
      <c r="X28" s="847"/>
      <c r="Y28" s="848"/>
      <c r="Z28" s="848"/>
      <c r="AA28" s="848"/>
      <c r="AB28" s="849"/>
      <c r="AC28" s="850" t="str">
        <f t="shared" si="0"/>
        <v xml:space="preserve"> </v>
      </c>
      <c r="AD28" s="851"/>
      <c r="AE28" s="851"/>
      <c r="AF28" s="851"/>
      <c r="AG28" s="852"/>
    </row>
    <row r="29" spans="1:33" ht="12.75">
      <c r="A29" s="844"/>
      <c r="B29" s="845"/>
      <c r="C29" s="844"/>
      <c r="D29" s="845"/>
      <c r="E29" s="845"/>
      <c r="F29" s="845"/>
      <c r="G29" s="845"/>
      <c r="H29" s="845"/>
      <c r="I29" s="845"/>
      <c r="J29" s="845"/>
      <c r="K29" s="845"/>
      <c r="L29" s="845"/>
      <c r="M29" s="845"/>
      <c r="N29" s="846"/>
      <c r="O29" s="846"/>
      <c r="P29" s="846"/>
      <c r="Q29" s="846"/>
      <c r="R29" s="845"/>
      <c r="S29" s="847"/>
      <c r="T29" s="848"/>
      <c r="U29" s="848"/>
      <c r="V29" s="848"/>
      <c r="W29" s="849"/>
      <c r="X29" s="847"/>
      <c r="Y29" s="848"/>
      <c r="Z29" s="848"/>
      <c r="AA29" s="848"/>
      <c r="AB29" s="849"/>
      <c r="AC29" s="850" t="str">
        <f t="shared" si="0"/>
        <v xml:space="preserve"> </v>
      </c>
      <c r="AD29" s="851"/>
      <c r="AE29" s="851"/>
      <c r="AF29" s="851"/>
      <c r="AG29" s="852"/>
    </row>
    <row r="30" spans="1:33" ht="12.75">
      <c r="A30" s="844"/>
      <c r="B30" s="845"/>
      <c r="C30" s="844"/>
      <c r="D30" s="845"/>
      <c r="E30" s="845"/>
      <c r="F30" s="845"/>
      <c r="G30" s="845"/>
      <c r="H30" s="845"/>
      <c r="I30" s="845"/>
      <c r="J30" s="845"/>
      <c r="K30" s="845"/>
      <c r="L30" s="845"/>
      <c r="M30" s="845"/>
      <c r="N30" s="846"/>
      <c r="O30" s="846"/>
      <c r="P30" s="846"/>
      <c r="Q30" s="846"/>
      <c r="R30" s="845"/>
      <c r="S30" s="847"/>
      <c r="T30" s="848"/>
      <c r="U30" s="848"/>
      <c r="V30" s="848"/>
      <c r="W30" s="849"/>
      <c r="X30" s="847"/>
      <c r="Y30" s="848"/>
      <c r="Z30" s="848"/>
      <c r="AA30" s="848"/>
      <c r="AB30" s="849"/>
      <c r="AC30" s="850" t="str">
        <f t="shared" si="0"/>
        <v xml:space="preserve"> </v>
      </c>
      <c r="AD30" s="851"/>
      <c r="AE30" s="851"/>
      <c r="AF30" s="851"/>
      <c r="AG30" s="852"/>
    </row>
    <row r="31" spans="1:33" ht="12.75">
      <c r="A31" s="844"/>
      <c r="B31" s="845"/>
      <c r="C31" s="844"/>
      <c r="D31" s="845"/>
      <c r="E31" s="845"/>
      <c r="F31" s="845"/>
      <c r="G31" s="845"/>
      <c r="H31" s="845"/>
      <c r="I31" s="845"/>
      <c r="J31" s="845"/>
      <c r="K31" s="845"/>
      <c r="L31" s="845"/>
      <c r="M31" s="845"/>
      <c r="N31" s="846"/>
      <c r="O31" s="846"/>
      <c r="P31" s="846"/>
      <c r="Q31" s="846"/>
      <c r="R31" s="845"/>
      <c r="S31" s="847"/>
      <c r="T31" s="848"/>
      <c r="U31" s="848"/>
      <c r="V31" s="848"/>
      <c r="W31" s="849"/>
      <c r="X31" s="847"/>
      <c r="Y31" s="848"/>
      <c r="Z31" s="848"/>
      <c r="AA31" s="848"/>
      <c r="AB31" s="849"/>
      <c r="AC31" s="850" t="str">
        <f t="shared" si="0"/>
        <v xml:space="preserve"> </v>
      </c>
      <c r="AD31" s="851"/>
      <c r="AE31" s="851"/>
      <c r="AF31" s="851"/>
      <c r="AG31" s="852"/>
    </row>
    <row r="32" spans="1:33" ht="12.75">
      <c r="A32" s="844"/>
      <c r="B32" s="845"/>
      <c r="C32" s="844"/>
      <c r="D32" s="845"/>
      <c r="E32" s="845"/>
      <c r="F32" s="845"/>
      <c r="G32" s="845"/>
      <c r="H32" s="845"/>
      <c r="I32" s="845"/>
      <c r="J32" s="845"/>
      <c r="K32" s="845"/>
      <c r="L32" s="845"/>
      <c r="M32" s="845"/>
      <c r="N32" s="846"/>
      <c r="O32" s="846"/>
      <c r="P32" s="846"/>
      <c r="Q32" s="846"/>
      <c r="R32" s="845"/>
      <c r="S32" s="847"/>
      <c r="T32" s="848"/>
      <c r="U32" s="848"/>
      <c r="V32" s="848"/>
      <c r="W32" s="849"/>
      <c r="X32" s="847"/>
      <c r="Y32" s="848"/>
      <c r="Z32" s="848"/>
      <c r="AA32" s="848"/>
      <c r="AB32" s="849"/>
      <c r="AC32" s="850" t="str">
        <f t="shared" si="0"/>
        <v xml:space="preserve"> </v>
      </c>
      <c r="AD32" s="851"/>
      <c r="AE32" s="851"/>
      <c r="AF32" s="851"/>
      <c r="AG32" s="852"/>
    </row>
    <row r="33" spans="1:37" ht="12.75">
      <c r="A33" s="844"/>
      <c r="B33" s="845"/>
      <c r="C33" s="844"/>
      <c r="D33" s="845"/>
      <c r="E33" s="845"/>
      <c r="F33" s="845"/>
      <c r="G33" s="845"/>
      <c r="H33" s="845"/>
      <c r="I33" s="845"/>
      <c r="J33" s="845"/>
      <c r="K33" s="845"/>
      <c r="L33" s="845"/>
      <c r="M33" s="845"/>
      <c r="N33" s="846"/>
      <c r="O33" s="846"/>
      <c r="P33" s="846"/>
      <c r="Q33" s="846"/>
      <c r="R33" s="845"/>
      <c r="S33" s="847"/>
      <c r="T33" s="848"/>
      <c r="U33" s="848"/>
      <c r="V33" s="848"/>
      <c r="W33" s="849"/>
      <c r="X33" s="847"/>
      <c r="Y33" s="848"/>
      <c r="Z33" s="848"/>
      <c r="AA33" s="848"/>
      <c r="AB33" s="849"/>
      <c r="AC33" s="850" t="str">
        <f t="shared" si="0"/>
        <v xml:space="preserve"> </v>
      </c>
      <c r="AD33" s="851"/>
      <c r="AE33" s="851"/>
      <c r="AF33" s="851"/>
      <c r="AG33" s="852"/>
    </row>
    <row r="34" spans="1:37" ht="12.75">
      <c r="A34" s="844"/>
      <c r="B34" s="845"/>
      <c r="C34" s="844"/>
      <c r="D34" s="845"/>
      <c r="E34" s="845"/>
      <c r="F34" s="845"/>
      <c r="G34" s="845"/>
      <c r="H34" s="845"/>
      <c r="I34" s="845"/>
      <c r="J34" s="845"/>
      <c r="K34" s="845"/>
      <c r="L34" s="845"/>
      <c r="M34" s="845"/>
      <c r="N34" s="846"/>
      <c r="O34" s="846"/>
      <c r="P34" s="846"/>
      <c r="Q34" s="846"/>
      <c r="R34" s="845"/>
      <c r="S34" s="847"/>
      <c r="T34" s="848"/>
      <c r="U34" s="848"/>
      <c r="V34" s="848"/>
      <c r="W34" s="849"/>
      <c r="X34" s="847"/>
      <c r="Y34" s="848"/>
      <c r="Z34" s="848"/>
      <c r="AA34" s="848"/>
      <c r="AB34" s="849"/>
      <c r="AC34" s="850" t="str">
        <f t="shared" ref="AC34:AC45" si="4">IF(N34+S34+X34&lt;&gt;0,N34+S34+X34," ")</f>
        <v xml:space="preserve"> </v>
      </c>
      <c r="AD34" s="851"/>
      <c r="AE34" s="851"/>
      <c r="AF34" s="851"/>
      <c r="AG34" s="852"/>
      <c r="AJ34" s="258"/>
      <c r="AK34" s="257"/>
    </row>
    <row r="35" spans="1:37" ht="12.75">
      <c r="A35" s="844"/>
      <c r="B35" s="845"/>
      <c r="C35" s="844"/>
      <c r="D35" s="845"/>
      <c r="E35" s="845"/>
      <c r="F35" s="845"/>
      <c r="G35" s="845"/>
      <c r="H35" s="845"/>
      <c r="I35" s="845"/>
      <c r="J35" s="845"/>
      <c r="K35" s="845"/>
      <c r="L35" s="845"/>
      <c r="M35" s="845"/>
      <c r="N35" s="846"/>
      <c r="O35" s="846"/>
      <c r="P35" s="846"/>
      <c r="Q35" s="846"/>
      <c r="R35" s="845"/>
      <c r="S35" s="847"/>
      <c r="T35" s="848"/>
      <c r="U35" s="848"/>
      <c r="V35" s="848"/>
      <c r="W35" s="849"/>
      <c r="X35" s="847"/>
      <c r="Y35" s="848"/>
      <c r="Z35" s="848"/>
      <c r="AA35" s="848"/>
      <c r="AB35" s="849"/>
      <c r="AC35" s="850" t="str">
        <f t="shared" si="4"/>
        <v xml:space="preserve"> </v>
      </c>
      <c r="AD35" s="851"/>
      <c r="AE35" s="851"/>
      <c r="AF35" s="851"/>
      <c r="AG35" s="852"/>
    </row>
    <row r="36" spans="1:37" ht="12.75">
      <c r="A36" s="844"/>
      <c r="B36" s="845"/>
      <c r="C36" s="844"/>
      <c r="D36" s="845"/>
      <c r="E36" s="845"/>
      <c r="F36" s="845"/>
      <c r="G36" s="845"/>
      <c r="H36" s="845"/>
      <c r="I36" s="845"/>
      <c r="J36" s="845"/>
      <c r="K36" s="845"/>
      <c r="L36" s="845"/>
      <c r="M36" s="845"/>
      <c r="N36" s="846"/>
      <c r="O36" s="846"/>
      <c r="P36" s="846"/>
      <c r="Q36" s="846"/>
      <c r="R36" s="845"/>
      <c r="S36" s="847"/>
      <c r="T36" s="848"/>
      <c r="U36" s="848"/>
      <c r="V36" s="848"/>
      <c r="W36" s="849"/>
      <c r="X36" s="847"/>
      <c r="Y36" s="848"/>
      <c r="Z36" s="848"/>
      <c r="AA36" s="848"/>
      <c r="AB36" s="849"/>
      <c r="AC36" s="850" t="str">
        <f t="shared" si="4"/>
        <v xml:space="preserve"> </v>
      </c>
      <c r="AD36" s="851"/>
      <c r="AE36" s="851"/>
      <c r="AF36" s="851"/>
      <c r="AG36" s="852"/>
    </row>
    <row r="37" spans="1:37" ht="12.75">
      <c r="A37" s="844"/>
      <c r="B37" s="845"/>
      <c r="C37" s="844"/>
      <c r="D37" s="845"/>
      <c r="E37" s="845"/>
      <c r="F37" s="845"/>
      <c r="G37" s="845"/>
      <c r="H37" s="845"/>
      <c r="I37" s="845"/>
      <c r="J37" s="845"/>
      <c r="K37" s="845"/>
      <c r="L37" s="845"/>
      <c r="M37" s="845"/>
      <c r="N37" s="846"/>
      <c r="O37" s="846"/>
      <c r="P37" s="846"/>
      <c r="Q37" s="846"/>
      <c r="R37" s="845"/>
      <c r="S37" s="847"/>
      <c r="T37" s="848"/>
      <c r="U37" s="848"/>
      <c r="V37" s="848"/>
      <c r="W37" s="849"/>
      <c r="X37" s="847"/>
      <c r="Y37" s="848"/>
      <c r="Z37" s="848"/>
      <c r="AA37" s="848"/>
      <c r="AB37" s="849"/>
      <c r="AC37" s="850" t="str">
        <f t="shared" si="4"/>
        <v xml:space="preserve"> </v>
      </c>
      <c r="AD37" s="851"/>
      <c r="AE37" s="851"/>
      <c r="AF37" s="851"/>
      <c r="AG37" s="852"/>
      <c r="AK37" s="257"/>
    </row>
    <row r="38" spans="1:37" ht="12.75">
      <c r="A38" s="844"/>
      <c r="B38" s="845"/>
      <c r="C38" s="844"/>
      <c r="D38" s="845"/>
      <c r="E38" s="845"/>
      <c r="F38" s="845"/>
      <c r="G38" s="845"/>
      <c r="H38" s="845"/>
      <c r="I38" s="845"/>
      <c r="J38" s="845"/>
      <c r="K38" s="845"/>
      <c r="L38" s="845"/>
      <c r="M38" s="845"/>
      <c r="N38" s="846"/>
      <c r="O38" s="846"/>
      <c r="P38" s="846"/>
      <c r="Q38" s="846"/>
      <c r="R38" s="845"/>
      <c r="S38" s="847"/>
      <c r="T38" s="848"/>
      <c r="U38" s="848"/>
      <c r="V38" s="848"/>
      <c r="W38" s="849"/>
      <c r="X38" s="847"/>
      <c r="Y38" s="848"/>
      <c r="Z38" s="848"/>
      <c r="AA38" s="848"/>
      <c r="AB38" s="849"/>
      <c r="AC38" s="850" t="str">
        <f t="shared" si="4"/>
        <v xml:space="preserve"> </v>
      </c>
      <c r="AD38" s="851"/>
      <c r="AE38" s="851"/>
      <c r="AF38" s="851"/>
      <c r="AG38" s="852"/>
    </row>
    <row r="39" spans="1:37" ht="12.75">
      <c r="A39" s="844"/>
      <c r="B39" s="845"/>
      <c r="C39" s="844"/>
      <c r="D39" s="845"/>
      <c r="E39" s="845"/>
      <c r="F39" s="845"/>
      <c r="G39" s="845"/>
      <c r="H39" s="845"/>
      <c r="I39" s="845"/>
      <c r="J39" s="845"/>
      <c r="K39" s="845"/>
      <c r="L39" s="845"/>
      <c r="M39" s="845"/>
      <c r="N39" s="846"/>
      <c r="O39" s="846"/>
      <c r="P39" s="846"/>
      <c r="Q39" s="846"/>
      <c r="R39" s="845"/>
      <c r="S39" s="847"/>
      <c r="T39" s="848"/>
      <c r="U39" s="848"/>
      <c r="V39" s="848"/>
      <c r="W39" s="849"/>
      <c r="X39" s="847"/>
      <c r="Y39" s="848"/>
      <c r="Z39" s="848"/>
      <c r="AA39" s="848"/>
      <c r="AB39" s="849"/>
      <c r="AC39" s="850" t="str">
        <f t="shared" si="4"/>
        <v xml:space="preserve"> </v>
      </c>
      <c r="AD39" s="851"/>
      <c r="AE39" s="851"/>
      <c r="AF39" s="851"/>
      <c r="AG39" s="852"/>
    </row>
    <row r="40" spans="1:37" ht="12.75">
      <c r="A40" s="844"/>
      <c r="B40" s="845"/>
      <c r="C40" s="844"/>
      <c r="D40" s="845"/>
      <c r="E40" s="845"/>
      <c r="F40" s="845"/>
      <c r="G40" s="845"/>
      <c r="H40" s="845"/>
      <c r="I40" s="845"/>
      <c r="J40" s="845"/>
      <c r="K40" s="845"/>
      <c r="L40" s="845"/>
      <c r="M40" s="845"/>
      <c r="N40" s="846"/>
      <c r="O40" s="846"/>
      <c r="P40" s="846"/>
      <c r="Q40" s="846"/>
      <c r="R40" s="845"/>
      <c r="S40" s="847"/>
      <c r="T40" s="848"/>
      <c r="U40" s="848"/>
      <c r="V40" s="848"/>
      <c r="W40" s="849"/>
      <c r="X40" s="847"/>
      <c r="Y40" s="848"/>
      <c r="Z40" s="848"/>
      <c r="AA40" s="848"/>
      <c r="AB40" s="849"/>
      <c r="AC40" s="850" t="str">
        <f t="shared" si="4"/>
        <v xml:space="preserve"> </v>
      </c>
      <c r="AD40" s="851"/>
      <c r="AE40" s="851"/>
      <c r="AF40" s="851"/>
      <c r="AG40" s="852"/>
      <c r="AI40" s="258"/>
    </row>
    <row r="41" spans="1:37" ht="12.75">
      <c r="A41" s="844"/>
      <c r="B41" s="845"/>
      <c r="C41" s="844"/>
      <c r="D41" s="845"/>
      <c r="E41" s="845"/>
      <c r="F41" s="845"/>
      <c r="G41" s="845"/>
      <c r="H41" s="845"/>
      <c r="I41" s="845"/>
      <c r="J41" s="845"/>
      <c r="K41" s="845"/>
      <c r="L41" s="845"/>
      <c r="M41" s="845"/>
      <c r="N41" s="846"/>
      <c r="O41" s="846"/>
      <c r="P41" s="846"/>
      <c r="Q41" s="846"/>
      <c r="R41" s="845"/>
      <c r="S41" s="847"/>
      <c r="T41" s="848"/>
      <c r="U41" s="848"/>
      <c r="V41" s="848"/>
      <c r="W41" s="849"/>
      <c r="X41" s="847"/>
      <c r="Y41" s="848"/>
      <c r="Z41" s="848"/>
      <c r="AA41" s="848"/>
      <c r="AB41" s="849"/>
      <c r="AC41" s="850" t="str">
        <f t="shared" si="4"/>
        <v xml:space="preserve"> </v>
      </c>
      <c r="AD41" s="851"/>
      <c r="AE41" s="851"/>
      <c r="AF41" s="851"/>
      <c r="AG41" s="852"/>
    </row>
    <row r="42" spans="1:37" ht="12.75">
      <c r="A42" s="844"/>
      <c r="B42" s="845"/>
      <c r="C42" s="844"/>
      <c r="D42" s="845"/>
      <c r="E42" s="845"/>
      <c r="F42" s="845"/>
      <c r="G42" s="845"/>
      <c r="H42" s="845"/>
      <c r="I42" s="845"/>
      <c r="J42" s="845"/>
      <c r="K42" s="845"/>
      <c r="L42" s="845"/>
      <c r="M42" s="845"/>
      <c r="N42" s="846"/>
      <c r="O42" s="846"/>
      <c r="P42" s="846"/>
      <c r="Q42" s="846"/>
      <c r="R42" s="845"/>
      <c r="S42" s="847"/>
      <c r="T42" s="848"/>
      <c r="U42" s="848"/>
      <c r="V42" s="848"/>
      <c r="W42" s="849"/>
      <c r="X42" s="847"/>
      <c r="Y42" s="848"/>
      <c r="Z42" s="848"/>
      <c r="AA42" s="848"/>
      <c r="AB42" s="849"/>
      <c r="AC42" s="850" t="str">
        <f t="shared" si="4"/>
        <v xml:space="preserve"> </v>
      </c>
      <c r="AD42" s="851"/>
      <c r="AE42" s="851"/>
      <c r="AF42" s="851"/>
      <c r="AG42" s="852"/>
    </row>
    <row r="43" spans="1:37" ht="12.75">
      <c r="A43" s="844"/>
      <c r="B43" s="845"/>
      <c r="C43" s="844"/>
      <c r="D43" s="845"/>
      <c r="E43" s="845"/>
      <c r="F43" s="845"/>
      <c r="G43" s="845"/>
      <c r="H43" s="845"/>
      <c r="I43" s="845"/>
      <c r="J43" s="845"/>
      <c r="K43" s="845"/>
      <c r="L43" s="845"/>
      <c r="M43" s="845"/>
      <c r="N43" s="846"/>
      <c r="O43" s="846"/>
      <c r="P43" s="846"/>
      <c r="Q43" s="846"/>
      <c r="R43" s="845"/>
      <c r="S43" s="847"/>
      <c r="T43" s="848"/>
      <c r="U43" s="848"/>
      <c r="V43" s="848"/>
      <c r="W43" s="849"/>
      <c r="X43" s="847"/>
      <c r="Y43" s="848"/>
      <c r="Z43" s="848"/>
      <c r="AA43" s="848"/>
      <c r="AB43" s="849"/>
      <c r="AC43" s="850" t="str">
        <f t="shared" si="4"/>
        <v xml:space="preserve"> </v>
      </c>
      <c r="AD43" s="851"/>
      <c r="AE43" s="851"/>
      <c r="AF43" s="851"/>
      <c r="AG43" s="852"/>
    </row>
    <row r="44" spans="1:37" ht="12.75">
      <c r="A44" s="844"/>
      <c r="B44" s="845"/>
      <c r="C44" s="844"/>
      <c r="D44" s="845"/>
      <c r="E44" s="845"/>
      <c r="F44" s="845"/>
      <c r="G44" s="845"/>
      <c r="H44" s="845"/>
      <c r="I44" s="845"/>
      <c r="J44" s="845"/>
      <c r="K44" s="845"/>
      <c r="L44" s="845"/>
      <c r="M44" s="845"/>
      <c r="N44" s="846"/>
      <c r="O44" s="846"/>
      <c r="P44" s="846"/>
      <c r="Q44" s="846"/>
      <c r="R44" s="845"/>
      <c r="S44" s="847"/>
      <c r="T44" s="848"/>
      <c r="U44" s="848"/>
      <c r="V44" s="848"/>
      <c r="W44" s="849"/>
      <c r="X44" s="847"/>
      <c r="Y44" s="848"/>
      <c r="Z44" s="848"/>
      <c r="AA44" s="848"/>
      <c r="AB44" s="849"/>
      <c r="AC44" s="850" t="str">
        <f t="shared" si="4"/>
        <v xml:space="preserve"> </v>
      </c>
      <c r="AD44" s="851"/>
      <c r="AE44" s="851"/>
      <c r="AF44" s="851"/>
      <c r="AG44" s="852"/>
    </row>
    <row r="45" spans="1:37" ht="12.75">
      <c r="A45" s="40" t="s">
        <v>77</v>
      </c>
      <c r="B45" s="41"/>
      <c r="C45" s="879"/>
      <c r="D45" s="880"/>
      <c r="E45" s="880"/>
      <c r="F45" s="880"/>
      <c r="G45" s="880"/>
      <c r="H45" s="880"/>
      <c r="I45" s="880"/>
      <c r="J45" s="880"/>
      <c r="K45" s="880"/>
      <c r="L45" s="880"/>
      <c r="M45" s="881"/>
      <c r="N45" s="882" t="e">
        <f>SUM(N21:R44)</f>
        <v>#REF!</v>
      </c>
      <c r="O45" s="882"/>
      <c r="P45" s="882"/>
      <c r="Q45" s="882"/>
      <c r="R45" s="883"/>
      <c r="S45" s="882" t="e">
        <f>SUM(S20:W44)</f>
        <v>#REF!</v>
      </c>
      <c r="T45" s="882"/>
      <c r="U45" s="882"/>
      <c r="V45" s="882"/>
      <c r="W45" s="883"/>
      <c r="X45" s="882">
        <f>SUM(X20:AB44)</f>
        <v>0</v>
      </c>
      <c r="Y45" s="882"/>
      <c r="Z45" s="882"/>
      <c r="AA45" s="882"/>
      <c r="AB45" s="883"/>
      <c r="AC45" s="869" t="e">
        <f t="shared" si="4"/>
        <v>#REF!</v>
      </c>
      <c r="AD45" s="870"/>
      <c r="AE45" s="870"/>
      <c r="AF45" s="870"/>
      <c r="AG45" s="871"/>
    </row>
    <row r="46" spans="1:37" ht="12.75">
      <c r="A46" s="42" t="s">
        <v>78</v>
      </c>
      <c r="B46" s="43"/>
      <c r="C46" s="44"/>
      <c r="D46" s="43"/>
      <c r="E46" s="43"/>
      <c r="F46" s="43"/>
      <c r="G46" s="43"/>
      <c r="H46" s="43"/>
      <c r="I46" s="864"/>
      <c r="J46" s="884"/>
      <c r="K46" s="884"/>
      <c r="L46" s="884"/>
      <c r="M46" s="885"/>
      <c r="N46" s="45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7"/>
      <c r="AD46" s="16"/>
      <c r="AE46" s="16"/>
      <c r="AF46" s="16"/>
      <c r="AG46" s="16"/>
    </row>
    <row r="47" spans="1:37">
      <c r="A47" s="16"/>
      <c r="B47" s="48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</row>
    <row r="48" spans="1:37" s="16" customFormat="1">
      <c r="A48" s="887" t="s">
        <v>307</v>
      </c>
      <c r="B48" s="887"/>
      <c r="C48" s="887"/>
      <c r="D48" s="887"/>
      <c r="E48" s="887"/>
      <c r="F48" s="887"/>
      <c r="G48" s="887"/>
      <c r="H48" s="887"/>
      <c r="I48" s="887"/>
      <c r="J48" s="887"/>
      <c r="K48" s="887"/>
      <c r="L48" s="887"/>
      <c r="M48" s="887"/>
      <c r="N48" s="887"/>
      <c r="O48" s="887"/>
      <c r="P48" s="16" t="s">
        <v>79</v>
      </c>
      <c r="Q48" s="888"/>
      <c r="R48" s="888"/>
      <c r="S48" s="16" t="s">
        <v>80</v>
      </c>
      <c r="T48" s="888"/>
      <c r="U48" s="888"/>
      <c r="V48" s="888"/>
      <c r="W48" s="888"/>
      <c r="X48" s="888"/>
      <c r="Y48" s="888"/>
      <c r="Z48" s="888"/>
      <c r="AA48" s="16" t="s">
        <v>80</v>
      </c>
      <c r="AB48" s="888">
        <v>2017</v>
      </c>
      <c r="AC48" s="888"/>
      <c r="AD48" s="888"/>
      <c r="AE48" s="888"/>
      <c r="AH48" s="17"/>
      <c r="AI48" s="17"/>
      <c r="AJ48" s="17"/>
    </row>
    <row r="49" spans="1:36" s="16" customFormat="1">
      <c r="A49" s="49" t="s">
        <v>81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AH49" s="17"/>
      <c r="AI49" s="17"/>
      <c r="AJ49" s="17"/>
    </row>
    <row r="50" spans="1:36" s="16" customFormat="1"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H50" s="17"/>
      <c r="AI50" s="17"/>
      <c r="AJ50" s="17"/>
    </row>
    <row r="51" spans="1:36" s="16" customFormat="1"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H51" s="17"/>
      <c r="AI51" s="17"/>
      <c r="AJ51" s="17"/>
    </row>
    <row r="52" spans="1:36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16"/>
      <c r="AD52" s="16"/>
      <c r="AE52" s="16"/>
      <c r="AF52" s="16"/>
      <c r="AG52" s="16"/>
    </row>
    <row r="53" spans="1:36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1"/>
      <c r="N53" s="49"/>
      <c r="O53" s="20"/>
      <c r="P53" s="49"/>
      <c r="Q53" s="49"/>
      <c r="R53" s="49"/>
      <c r="S53" s="49"/>
      <c r="T53" s="50"/>
      <c r="U53" s="50"/>
      <c r="V53" s="50"/>
      <c r="W53" s="50"/>
      <c r="X53" s="50"/>
      <c r="Y53" s="50"/>
      <c r="Z53" s="50"/>
      <c r="AA53" s="50"/>
      <c r="AB53" s="51"/>
      <c r="AC53" s="50"/>
      <c r="AD53" s="51"/>
      <c r="AE53" s="51"/>
      <c r="AF53" s="51"/>
      <c r="AG53" s="51"/>
      <c r="AH53" s="52"/>
      <c r="AI53" s="52"/>
      <c r="AJ53" s="52"/>
    </row>
    <row r="54" spans="1:36">
      <c r="A54" s="53" t="s">
        <v>82</v>
      </c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20"/>
      <c r="P54" s="20"/>
      <c r="Q54" s="20"/>
      <c r="R54" s="16"/>
      <c r="S54" s="16"/>
      <c r="T54" s="49" t="s">
        <v>83</v>
      </c>
      <c r="U54" s="16"/>
      <c r="V54" s="49"/>
      <c r="W54" s="49"/>
      <c r="X54" s="49"/>
      <c r="Y54" s="49"/>
      <c r="Z54" s="49"/>
      <c r="AA54" s="49"/>
      <c r="AB54" s="20"/>
      <c r="AC54" s="49"/>
      <c r="AD54" s="16"/>
      <c r="AE54" s="16"/>
      <c r="AF54" s="16"/>
      <c r="AG54" s="16"/>
    </row>
    <row r="55" spans="1:36" ht="12" customHeight="1">
      <c r="A55" s="55" t="s">
        <v>84</v>
      </c>
      <c r="B55" s="56"/>
      <c r="C55" s="886" t="s">
        <v>85</v>
      </c>
      <c r="D55" s="886"/>
      <c r="E55" s="886"/>
      <c r="F55" s="886"/>
      <c r="G55" s="886"/>
      <c r="H55" s="886"/>
      <c r="I55" s="886"/>
      <c r="J55" s="886"/>
      <c r="K55" s="886"/>
      <c r="L55" s="886"/>
      <c r="M55" s="886"/>
      <c r="N55" s="886"/>
      <c r="O55" s="57"/>
      <c r="P55" s="57"/>
      <c r="Q55" s="57"/>
      <c r="R55" s="16"/>
      <c r="S55" s="16"/>
      <c r="T55" s="55" t="s">
        <v>84</v>
      </c>
      <c r="U55" s="56"/>
      <c r="V55" s="886" t="s">
        <v>308</v>
      </c>
      <c r="W55" s="886"/>
      <c r="X55" s="886"/>
      <c r="Y55" s="886"/>
      <c r="Z55" s="886"/>
      <c r="AA55" s="886"/>
      <c r="AB55" s="886"/>
      <c r="AC55" s="886"/>
      <c r="AD55" s="886"/>
      <c r="AE55" s="886"/>
      <c r="AF55" s="886"/>
      <c r="AG55" s="886"/>
      <c r="AH55" s="56"/>
    </row>
    <row r="56" spans="1:36" s="59" customFormat="1" ht="12" customHeight="1">
      <c r="A56" s="55" t="s">
        <v>86</v>
      </c>
      <c r="B56" s="58"/>
      <c r="C56" s="886" t="s">
        <v>87</v>
      </c>
      <c r="D56" s="886"/>
      <c r="E56" s="886"/>
      <c r="F56" s="886"/>
      <c r="G56" s="886"/>
      <c r="H56" s="886"/>
      <c r="I56" s="886"/>
      <c r="J56" s="886"/>
      <c r="K56" s="886"/>
      <c r="L56" s="886"/>
      <c r="M56" s="886"/>
      <c r="N56" s="886"/>
      <c r="O56" s="57"/>
      <c r="P56" s="57"/>
      <c r="Q56" s="57"/>
      <c r="T56" s="55" t="s">
        <v>86</v>
      </c>
      <c r="U56" s="56"/>
      <c r="V56" s="886" t="s">
        <v>88</v>
      </c>
      <c r="W56" s="886"/>
      <c r="X56" s="886"/>
      <c r="Y56" s="886"/>
      <c r="Z56" s="886"/>
      <c r="AA56" s="886"/>
      <c r="AB56" s="886"/>
      <c r="AC56" s="886"/>
      <c r="AD56" s="886"/>
      <c r="AE56" s="886"/>
      <c r="AF56" s="886"/>
      <c r="AG56" s="886"/>
      <c r="AH56" s="56"/>
    </row>
    <row r="57" spans="1:36" s="59" customFormat="1">
      <c r="A57" s="55" t="s">
        <v>89</v>
      </c>
      <c r="B57" s="60"/>
      <c r="C57" s="886" t="s">
        <v>90</v>
      </c>
      <c r="D57" s="886"/>
      <c r="E57" s="886"/>
      <c r="F57" s="886"/>
      <c r="G57" s="886"/>
      <c r="H57" s="886"/>
      <c r="I57" s="886"/>
      <c r="J57" s="886"/>
      <c r="K57" s="886"/>
      <c r="L57" s="886"/>
      <c r="M57" s="886"/>
      <c r="N57" s="886"/>
      <c r="O57" s="57"/>
      <c r="P57" s="57"/>
      <c r="Q57" s="57"/>
      <c r="T57" s="55"/>
      <c r="U57" s="56"/>
      <c r="V57" s="886"/>
      <c r="W57" s="886"/>
      <c r="X57" s="886"/>
      <c r="Y57" s="886"/>
      <c r="Z57" s="886"/>
      <c r="AA57" s="886"/>
      <c r="AB57" s="886"/>
      <c r="AC57" s="886"/>
      <c r="AD57" s="886"/>
      <c r="AE57" s="886"/>
      <c r="AF57" s="886"/>
      <c r="AG57" s="886"/>
      <c r="AH57" s="56"/>
    </row>
    <row r="58" spans="1:36" s="59" customFormat="1">
      <c r="R58" s="61"/>
      <c r="S58" s="62"/>
      <c r="T58" s="62"/>
      <c r="U58" s="62"/>
      <c r="V58" s="61"/>
      <c r="W58" s="62"/>
      <c r="X58" s="62"/>
      <c r="Y58" s="62"/>
      <c r="Z58" s="63"/>
      <c r="AA58" s="64"/>
      <c r="AB58" s="64"/>
      <c r="AC58" s="65"/>
      <c r="AD58" s="65"/>
      <c r="AE58" s="65"/>
      <c r="AF58" s="65"/>
      <c r="AG58" s="65"/>
      <c r="AH58" s="65"/>
      <c r="AI58" s="65"/>
      <c r="AJ58" s="65"/>
    </row>
    <row r="59" spans="1:36" s="65" customFormat="1">
      <c r="B59" s="66"/>
      <c r="D59" s="66"/>
      <c r="M59" s="66"/>
      <c r="O59" s="62"/>
      <c r="P59" s="62"/>
      <c r="Q59" s="62"/>
      <c r="R59" s="61"/>
      <c r="S59" s="62"/>
      <c r="T59" s="62"/>
      <c r="U59" s="62"/>
      <c r="V59" s="61"/>
      <c r="W59" s="62"/>
      <c r="X59" s="62"/>
      <c r="Y59" s="62"/>
      <c r="Z59" s="63"/>
      <c r="AA59" s="64"/>
      <c r="AB59" s="64"/>
    </row>
  </sheetData>
  <mergeCells count="170">
    <mergeCell ref="A23:B23"/>
    <mergeCell ref="C23:M23"/>
    <mergeCell ref="N23:R23"/>
    <mergeCell ref="S23:W23"/>
    <mergeCell ref="X23:AB23"/>
    <mergeCell ref="AC23:AG23"/>
    <mergeCell ref="A24:B24"/>
    <mergeCell ref="C24:M24"/>
    <mergeCell ref="N24:R24"/>
    <mergeCell ref="S24:W24"/>
    <mergeCell ref="X24:AB24"/>
    <mergeCell ref="AC24:AG24"/>
    <mergeCell ref="C56:N56"/>
    <mergeCell ref="V56:AG56"/>
    <mergeCell ref="C57:N57"/>
    <mergeCell ref="V57:AG57"/>
    <mergeCell ref="A48:O48"/>
    <mergeCell ref="Q48:R48"/>
    <mergeCell ref="T48:Z48"/>
    <mergeCell ref="AB48:AE48"/>
    <mergeCell ref="C55:N55"/>
    <mergeCell ref="V55:AG55"/>
    <mergeCell ref="C45:M45"/>
    <mergeCell ref="N45:R45"/>
    <mergeCell ref="S45:W45"/>
    <mergeCell ref="X45:AB45"/>
    <mergeCell ref="AC45:AG45"/>
    <mergeCell ref="I46:M46"/>
    <mergeCell ref="A44:B44"/>
    <mergeCell ref="C44:M44"/>
    <mergeCell ref="N44:R44"/>
    <mergeCell ref="S44:W44"/>
    <mergeCell ref="X44:AB44"/>
    <mergeCell ref="AC44:AG44"/>
    <mergeCell ref="A43:B43"/>
    <mergeCell ref="C43:M43"/>
    <mergeCell ref="N43:R43"/>
    <mergeCell ref="S43:W43"/>
    <mergeCell ref="X43:AB43"/>
    <mergeCell ref="AC43:AG43"/>
    <mergeCell ref="A42:B42"/>
    <mergeCell ref="C42:M42"/>
    <mergeCell ref="N42:R42"/>
    <mergeCell ref="S42:W42"/>
    <mergeCell ref="X42:AB42"/>
    <mergeCell ref="AC42:AG42"/>
    <mergeCell ref="A41:B41"/>
    <mergeCell ref="C41:M41"/>
    <mergeCell ref="N41:R41"/>
    <mergeCell ref="S41:W41"/>
    <mergeCell ref="X41:AB41"/>
    <mergeCell ref="AC41:AG41"/>
    <mergeCell ref="A40:B40"/>
    <mergeCell ref="C40:M40"/>
    <mergeCell ref="N40:R40"/>
    <mergeCell ref="S40:W40"/>
    <mergeCell ref="X40:AB40"/>
    <mergeCell ref="AC40:AG40"/>
    <mergeCell ref="A39:B39"/>
    <mergeCell ref="C39:M39"/>
    <mergeCell ref="N39:R39"/>
    <mergeCell ref="S39:W39"/>
    <mergeCell ref="X39:AB39"/>
    <mergeCell ref="AC39:AG39"/>
    <mergeCell ref="A38:B38"/>
    <mergeCell ref="C38:M38"/>
    <mergeCell ref="N38:R38"/>
    <mergeCell ref="S38:W38"/>
    <mergeCell ref="X38:AB38"/>
    <mergeCell ref="AC38:AG38"/>
    <mergeCell ref="A37:B37"/>
    <mergeCell ref="C37:M37"/>
    <mergeCell ref="N37:R37"/>
    <mergeCell ref="S37:W37"/>
    <mergeCell ref="X37:AB37"/>
    <mergeCell ref="AC37:AG37"/>
    <mergeCell ref="A36:B36"/>
    <mergeCell ref="C36:M36"/>
    <mergeCell ref="N36:R36"/>
    <mergeCell ref="S36:W36"/>
    <mergeCell ref="X36:AB36"/>
    <mergeCell ref="AC36:AG36"/>
    <mergeCell ref="A35:B35"/>
    <mergeCell ref="C35:M35"/>
    <mergeCell ref="N35:R35"/>
    <mergeCell ref="S35:W35"/>
    <mergeCell ref="X35:AB35"/>
    <mergeCell ref="AC35:AG35"/>
    <mergeCell ref="A34:B34"/>
    <mergeCell ref="C34:M34"/>
    <mergeCell ref="N34:R34"/>
    <mergeCell ref="S34:W34"/>
    <mergeCell ref="X34:AB34"/>
    <mergeCell ref="AC34:AG34"/>
    <mergeCell ref="A28:B28"/>
    <mergeCell ref="C28:M28"/>
    <mergeCell ref="N28:R28"/>
    <mergeCell ref="S28:W28"/>
    <mergeCell ref="X28:AB28"/>
    <mergeCell ref="AC28:AG28"/>
    <mergeCell ref="A25:B25"/>
    <mergeCell ref="C25:M25"/>
    <mergeCell ref="N25:R25"/>
    <mergeCell ref="S25:W25"/>
    <mergeCell ref="X25:AB25"/>
    <mergeCell ref="AC25:AG25"/>
    <mergeCell ref="A27:B27"/>
    <mergeCell ref="C27:M27"/>
    <mergeCell ref="N27:R27"/>
    <mergeCell ref="S27:W27"/>
    <mergeCell ref="X27:AB27"/>
    <mergeCell ref="AC27:AG27"/>
    <mergeCell ref="A26:B26"/>
    <mergeCell ref="C26:M26"/>
    <mergeCell ref="N26:R26"/>
    <mergeCell ref="S26:W26"/>
    <mergeCell ref="X26:AB26"/>
    <mergeCell ref="AC26:AG26"/>
    <mergeCell ref="N21:R21"/>
    <mergeCell ref="S21:W21"/>
    <mergeCell ref="X21:AB21"/>
    <mergeCell ref="AC21:AG21"/>
    <mergeCell ref="J2:AG2"/>
    <mergeCell ref="J3:AG3"/>
    <mergeCell ref="A8:AG8"/>
    <mergeCell ref="A12:AG12"/>
    <mergeCell ref="A22:B22"/>
    <mergeCell ref="C22:M22"/>
    <mergeCell ref="N22:R22"/>
    <mergeCell ref="S22:W22"/>
    <mergeCell ref="X22:AB22"/>
    <mergeCell ref="AC22:AG22"/>
    <mergeCell ref="A20:B20"/>
    <mergeCell ref="C20:M20"/>
    <mergeCell ref="N20:R20"/>
    <mergeCell ref="S20:W20"/>
    <mergeCell ref="X20:AB20"/>
    <mergeCell ref="AC20:AG20"/>
    <mergeCell ref="A21:B21"/>
    <mergeCell ref="C21:M21"/>
    <mergeCell ref="A29:B29"/>
    <mergeCell ref="C29:M29"/>
    <mergeCell ref="N29:R29"/>
    <mergeCell ref="S29:W29"/>
    <mergeCell ref="X29:AB29"/>
    <mergeCell ref="AC29:AG29"/>
    <mergeCell ref="A30:B30"/>
    <mergeCell ref="C30:M30"/>
    <mergeCell ref="N30:R30"/>
    <mergeCell ref="S30:W30"/>
    <mergeCell ref="X30:AB30"/>
    <mergeCell ref="AC30:AG30"/>
    <mergeCell ref="A33:B33"/>
    <mergeCell ref="C33:M33"/>
    <mergeCell ref="N33:R33"/>
    <mergeCell ref="S33:W33"/>
    <mergeCell ref="X33:AB33"/>
    <mergeCell ref="AC33:AG33"/>
    <mergeCell ref="A31:B31"/>
    <mergeCell ref="C31:M31"/>
    <mergeCell ref="N31:R31"/>
    <mergeCell ref="S31:W31"/>
    <mergeCell ref="X31:AB31"/>
    <mergeCell ref="AC31:AG31"/>
    <mergeCell ref="A32:B32"/>
    <mergeCell ref="C32:M32"/>
    <mergeCell ref="N32:R32"/>
    <mergeCell ref="S32:W32"/>
    <mergeCell ref="X32:AB32"/>
    <mergeCell ref="AC32:AG32"/>
  </mergeCells>
  <pageMargins left="0.511811024" right="0.511811024" top="0.78740157499999996" bottom="0.78740157499999996" header="0.31496062000000002" footer="0.31496062000000002"/>
  <pageSetup paperSize="9" scale="9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A664B-1B39-4726-809C-E4F5DD2BA935}">
  <dimension ref="A1:T65"/>
  <sheetViews>
    <sheetView view="pageBreakPreview" topLeftCell="A9" zoomScale="75" zoomScaleNormal="100" zoomScaleSheetLayoutView="75" workbookViewId="0">
      <selection activeCell="N52" sqref="N52"/>
    </sheetView>
  </sheetViews>
  <sheetFormatPr defaultRowHeight="15"/>
  <cols>
    <col min="1" max="6" width="17.140625" customWidth="1"/>
  </cols>
  <sheetData>
    <row r="1" spans="1:20">
      <c r="A1" s="446"/>
      <c r="B1" s="446"/>
      <c r="C1" s="446"/>
      <c r="D1" s="446"/>
      <c r="E1" s="446"/>
      <c r="F1" s="446"/>
    </row>
    <row r="2" spans="1:20">
      <c r="A2" s="446"/>
      <c r="B2" s="446"/>
      <c r="C2" s="446"/>
      <c r="D2" s="446"/>
      <c r="E2" s="446"/>
      <c r="F2" s="446"/>
    </row>
    <row r="3" spans="1:20">
      <c r="A3" s="446"/>
      <c r="B3" s="446"/>
      <c r="C3" s="446"/>
      <c r="D3" s="446"/>
      <c r="E3" s="446"/>
      <c r="F3" s="446"/>
    </row>
    <row r="4" spans="1:20">
      <c r="A4" s="446"/>
      <c r="B4" s="446"/>
      <c r="C4" s="446"/>
      <c r="D4" s="446"/>
      <c r="E4" s="446"/>
      <c r="F4" s="446"/>
    </row>
    <row r="5" spans="1:20">
      <c r="A5" s="446"/>
      <c r="B5" s="446"/>
      <c r="C5" s="446"/>
      <c r="D5" s="446"/>
      <c r="E5" s="446"/>
      <c r="F5" s="446"/>
    </row>
    <row r="6" spans="1:20">
      <c r="A6" s="658" t="s">
        <v>335</v>
      </c>
      <c r="B6" s="658"/>
      <c r="C6" s="658"/>
      <c r="D6" s="658"/>
      <c r="E6" s="658"/>
      <c r="F6" s="658"/>
    </row>
    <row r="7" spans="1:20">
      <c r="A7" s="658"/>
      <c r="B7" s="658"/>
      <c r="C7" s="658"/>
      <c r="D7" s="658"/>
      <c r="E7" s="658"/>
      <c r="F7" s="658"/>
    </row>
    <row r="8" spans="1:20" s="446" customFormat="1" ht="18.75">
      <c r="A8" s="459"/>
      <c r="B8" s="459"/>
      <c r="C8" s="459"/>
      <c r="D8" s="459"/>
      <c r="E8" s="459"/>
      <c r="F8" s="459"/>
    </row>
    <row r="9" spans="1:20">
      <c r="A9" s="446"/>
      <c r="B9" s="446"/>
      <c r="C9" s="446"/>
      <c r="D9" s="446"/>
      <c r="E9" s="446"/>
      <c r="F9" s="446"/>
    </row>
    <row r="10" spans="1:20" s="446" customFormat="1" ht="15" customHeight="1">
      <c r="A10" s="113" t="s">
        <v>504</v>
      </c>
      <c r="B10" s="584"/>
      <c r="C10" s="584"/>
      <c r="D10" s="584"/>
      <c r="E10" s="584"/>
      <c r="F10" s="584"/>
      <c r="G10" s="584"/>
      <c r="H10" s="584"/>
      <c r="I10" s="584"/>
      <c r="J10" s="584"/>
      <c r="K10" s="584"/>
      <c r="L10" s="584"/>
      <c r="M10" s="113"/>
      <c r="N10" s="604"/>
      <c r="O10" s="113"/>
      <c r="P10" s="113"/>
      <c r="Q10" s="113"/>
      <c r="R10" s="113"/>
      <c r="S10" s="113"/>
      <c r="T10" s="113"/>
    </row>
    <row r="11" spans="1:20" s="446" customFormat="1" ht="15" customHeight="1">
      <c r="A11" s="113" t="s">
        <v>509</v>
      </c>
      <c r="B11" s="584"/>
      <c r="C11" s="584"/>
      <c r="D11" s="584"/>
      <c r="E11" s="584"/>
      <c r="F11" s="584"/>
      <c r="G11" s="584"/>
      <c r="H11" s="584"/>
      <c r="I11" s="584"/>
      <c r="J11" s="584"/>
      <c r="K11" s="584"/>
      <c r="L11" s="584"/>
      <c r="M11" s="113"/>
      <c r="N11" s="604"/>
      <c r="O11" s="113"/>
      <c r="P11" s="113"/>
      <c r="Q11" s="113"/>
      <c r="R11" s="113"/>
      <c r="S11" s="113"/>
      <c r="T11" s="113"/>
    </row>
    <row r="12" spans="1:20" s="446" customFormat="1" ht="15" customHeight="1">
      <c r="A12" s="663" t="s">
        <v>508</v>
      </c>
      <c r="B12" s="663"/>
      <c r="C12" s="663"/>
      <c r="D12" s="663"/>
      <c r="E12" s="663"/>
      <c r="F12" s="663"/>
      <c r="G12" s="663"/>
      <c r="H12" s="663"/>
      <c r="I12" s="663"/>
      <c r="J12" s="663"/>
      <c r="K12" s="663"/>
      <c r="L12" s="663"/>
      <c r="M12" s="663"/>
      <c r="N12" s="663"/>
      <c r="O12" s="663"/>
      <c r="P12" s="663"/>
      <c r="Q12" s="663"/>
      <c r="R12" s="663"/>
      <c r="S12" s="663"/>
      <c r="T12" s="663"/>
    </row>
    <row r="13" spans="1:20" s="446" customFormat="1">
      <c r="A13" s="643" t="s">
        <v>510</v>
      </c>
      <c r="B13" s="643"/>
      <c r="C13" s="643"/>
      <c r="D13" s="643"/>
      <c r="E13" s="643"/>
      <c r="F13" s="643"/>
      <c r="G13" s="643"/>
      <c r="H13" s="643"/>
      <c r="I13" s="643"/>
      <c r="J13" s="643"/>
      <c r="K13" s="643"/>
      <c r="L13" s="643"/>
      <c r="M13" s="643"/>
      <c r="N13" s="643"/>
      <c r="O13" s="643"/>
      <c r="P13" s="643"/>
      <c r="Q13" s="643"/>
      <c r="R13" s="643"/>
      <c r="S13" s="643"/>
      <c r="T13" s="643"/>
    </row>
    <row r="14" spans="1:20">
      <c r="A14" s="446"/>
      <c r="B14" s="446"/>
      <c r="C14" s="446"/>
      <c r="D14" s="446"/>
      <c r="E14" s="446"/>
      <c r="F14" s="446"/>
    </row>
    <row r="15" spans="1:20">
      <c r="A15" s="446"/>
      <c r="B15" s="446"/>
      <c r="C15" s="446"/>
      <c r="D15" s="446"/>
      <c r="E15" s="446"/>
      <c r="F15" s="446"/>
    </row>
    <row r="16" spans="1:20" ht="19.5">
      <c r="A16" s="659" t="s">
        <v>361</v>
      </c>
      <c r="B16" s="659"/>
      <c r="C16" s="659"/>
      <c r="D16" s="659"/>
      <c r="E16" s="659"/>
      <c r="F16" s="659"/>
    </row>
    <row r="17" spans="1:6" ht="15.75">
      <c r="A17" s="660"/>
      <c r="B17" s="660"/>
      <c r="C17" s="660"/>
      <c r="D17" s="660"/>
      <c r="E17" s="660"/>
      <c r="F17" s="660"/>
    </row>
    <row r="18" spans="1:6" ht="15.75">
      <c r="A18" s="661" t="s">
        <v>362</v>
      </c>
      <c r="B18" s="661"/>
      <c r="C18" s="661"/>
      <c r="D18" s="661"/>
      <c r="E18" s="662"/>
      <c r="F18" s="662"/>
    </row>
    <row r="19" spans="1:6" ht="18.75">
      <c r="A19" s="657"/>
      <c r="B19" s="657"/>
      <c r="C19" s="657"/>
      <c r="D19" s="657"/>
      <c r="E19" s="657"/>
      <c r="F19" s="657"/>
    </row>
    <row r="20" spans="1:6">
      <c r="A20" s="667" t="s">
        <v>502</v>
      </c>
      <c r="B20" s="667"/>
      <c r="C20" s="667"/>
      <c r="D20" s="667"/>
      <c r="E20" s="667"/>
      <c r="F20" s="667"/>
    </row>
    <row r="21" spans="1:6">
      <c r="A21" s="668"/>
      <c r="B21" s="668"/>
      <c r="C21" s="668"/>
      <c r="D21" s="668"/>
      <c r="E21" s="668"/>
      <c r="F21" s="668"/>
    </row>
    <row r="22" spans="1:6" ht="18.75">
      <c r="A22" s="669" t="s">
        <v>363</v>
      </c>
      <c r="B22" s="669"/>
      <c r="C22" s="669"/>
      <c r="D22" s="669"/>
      <c r="E22" s="669"/>
      <c r="F22" s="669"/>
    </row>
    <row r="23" spans="1:6" ht="15.75">
      <c r="A23" s="670" t="s">
        <v>13</v>
      </c>
      <c r="B23" s="671" t="s">
        <v>360</v>
      </c>
      <c r="C23" s="671"/>
      <c r="D23" s="671"/>
      <c r="E23" s="671" t="s">
        <v>364</v>
      </c>
      <c r="F23" s="671"/>
    </row>
    <row r="24" spans="1:6" ht="15.75">
      <c r="A24" s="670"/>
      <c r="B24" s="671"/>
      <c r="C24" s="671"/>
      <c r="D24" s="671"/>
      <c r="E24" s="447" t="s">
        <v>365</v>
      </c>
      <c r="F24" s="447" t="s">
        <v>366</v>
      </c>
    </row>
    <row r="25" spans="1:6" ht="16.5" thickBot="1">
      <c r="A25" s="672" t="s">
        <v>367</v>
      </c>
      <c r="B25" s="673"/>
      <c r="C25" s="673"/>
      <c r="D25" s="673"/>
      <c r="E25" s="673"/>
      <c r="F25" s="673"/>
    </row>
    <row r="26" spans="1:6" ht="15.75" thickTop="1">
      <c r="A26" s="448" t="s">
        <v>368</v>
      </c>
      <c r="B26" s="674" t="s">
        <v>369</v>
      </c>
      <c r="C26" s="675"/>
      <c r="D26" s="676"/>
      <c r="E26" s="449">
        <v>0</v>
      </c>
      <c r="F26" s="449">
        <v>0</v>
      </c>
    </row>
    <row r="27" spans="1:6">
      <c r="A27" s="450" t="s">
        <v>370</v>
      </c>
      <c r="B27" s="664" t="s">
        <v>371</v>
      </c>
      <c r="C27" s="665"/>
      <c r="D27" s="666"/>
      <c r="E27" s="451">
        <v>1.4999999999999999E-2</v>
      </c>
      <c r="F27" s="451">
        <v>1.4999999999999999E-2</v>
      </c>
    </row>
    <row r="28" spans="1:6">
      <c r="A28" s="450" t="s">
        <v>372</v>
      </c>
      <c r="B28" s="664" t="s">
        <v>373</v>
      </c>
      <c r="C28" s="665"/>
      <c r="D28" s="666"/>
      <c r="E28" s="451">
        <v>0.01</v>
      </c>
      <c r="F28" s="451">
        <v>0.01</v>
      </c>
    </row>
    <row r="29" spans="1:6">
      <c r="A29" s="450" t="s">
        <v>374</v>
      </c>
      <c r="B29" s="664" t="s">
        <v>375</v>
      </c>
      <c r="C29" s="665"/>
      <c r="D29" s="666"/>
      <c r="E29" s="451">
        <v>2E-3</v>
      </c>
      <c r="F29" s="451">
        <v>2E-3</v>
      </c>
    </row>
    <row r="30" spans="1:6">
      <c r="A30" s="450" t="s">
        <v>376</v>
      </c>
      <c r="B30" s="664" t="s">
        <v>377</v>
      </c>
      <c r="C30" s="665"/>
      <c r="D30" s="666"/>
      <c r="E30" s="451">
        <v>6.0000000000000001E-3</v>
      </c>
      <c r="F30" s="451">
        <v>6.0000000000000001E-3</v>
      </c>
    </row>
    <row r="31" spans="1:6">
      <c r="A31" s="450" t="s">
        <v>378</v>
      </c>
      <c r="B31" s="664" t="s">
        <v>379</v>
      </c>
      <c r="C31" s="665"/>
      <c r="D31" s="666"/>
      <c r="E31" s="451">
        <v>2.5000000000000001E-2</v>
      </c>
      <c r="F31" s="451">
        <v>2.5000000000000001E-2</v>
      </c>
    </row>
    <row r="32" spans="1:6">
      <c r="A32" s="452" t="s">
        <v>380</v>
      </c>
      <c r="B32" s="677" t="s">
        <v>381</v>
      </c>
      <c r="C32" s="677"/>
      <c r="D32" s="677"/>
      <c r="E32" s="451">
        <v>0.03</v>
      </c>
      <c r="F32" s="451">
        <v>0.03</v>
      </c>
    </row>
    <row r="33" spans="1:6">
      <c r="A33" s="452" t="s">
        <v>382</v>
      </c>
      <c r="B33" s="677" t="s">
        <v>383</v>
      </c>
      <c r="C33" s="677"/>
      <c r="D33" s="677"/>
      <c r="E33" s="451">
        <v>0.08</v>
      </c>
      <c r="F33" s="451">
        <v>0.08</v>
      </c>
    </row>
    <row r="34" spans="1:6">
      <c r="A34" s="452" t="s">
        <v>384</v>
      </c>
      <c r="B34" s="677" t="s">
        <v>385</v>
      </c>
      <c r="C34" s="677"/>
      <c r="D34" s="677"/>
      <c r="E34" s="451">
        <v>0</v>
      </c>
      <c r="F34" s="451">
        <v>0</v>
      </c>
    </row>
    <row r="35" spans="1:6" ht="15.75">
      <c r="A35" s="453" t="s">
        <v>333</v>
      </c>
      <c r="B35" s="678" t="s">
        <v>77</v>
      </c>
      <c r="C35" s="678"/>
      <c r="D35" s="678"/>
      <c r="E35" s="454">
        <f>SUM(E26:E34)</f>
        <v>0.16800000000000001</v>
      </c>
      <c r="F35" s="454">
        <f>SUM(F26:F34)</f>
        <v>0.16800000000000001</v>
      </c>
    </row>
    <row r="36" spans="1:6" ht="15.75">
      <c r="A36" s="679" t="s">
        <v>386</v>
      </c>
      <c r="B36" s="679"/>
      <c r="C36" s="679"/>
      <c r="D36" s="679"/>
      <c r="E36" s="679"/>
      <c r="F36" s="679"/>
    </row>
    <row r="37" spans="1:6">
      <c r="A37" s="452" t="s">
        <v>387</v>
      </c>
      <c r="B37" s="677" t="s">
        <v>388</v>
      </c>
      <c r="C37" s="677"/>
      <c r="D37" s="677"/>
      <c r="E37" s="451">
        <v>0.18010000000000001</v>
      </c>
      <c r="F37" s="451" t="s">
        <v>389</v>
      </c>
    </row>
    <row r="38" spans="1:6">
      <c r="A38" s="452" t="s">
        <v>390</v>
      </c>
      <c r="B38" s="677" t="s">
        <v>391</v>
      </c>
      <c r="C38" s="677"/>
      <c r="D38" s="677"/>
      <c r="E38" s="451">
        <v>4.2999999999999997E-2</v>
      </c>
      <c r="F38" s="451" t="s">
        <v>389</v>
      </c>
    </row>
    <row r="39" spans="1:6">
      <c r="A39" s="450" t="s">
        <v>392</v>
      </c>
      <c r="B39" s="664" t="s">
        <v>393</v>
      </c>
      <c r="C39" s="665"/>
      <c r="D39" s="666"/>
      <c r="E39" s="451">
        <v>8.6999999999999994E-3</v>
      </c>
      <c r="F39" s="451">
        <v>6.7000000000000002E-3</v>
      </c>
    </row>
    <row r="40" spans="1:6">
      <c r="A40" s="450" t="s">
        <v>394</v>
      </c>
      <c r="B40" s="664" t="s">
        <v>395</v>
      </c>
      <c r="C40" s="665"/>
      <c r="D40" s="666"/>
      <c r="E40" s="451">
        <v>0.10780000000000001</v>
      </c>
      <c r="F40" s="451">
        <v>8.3299999999999999E-2</v>
      </c>
    </row>
    <row r="41" spans="1:6">
      <c r="A41" s="452" t="s">
        <v>396</v>
      </c>
      <c r="B41" s="677" t="s">
        <v>397</v>
      </c>
      <c r="C41" s="677"/>
      <c r="D41" s="677"/>
      <c r="E41" s="451">
        <v>6.9999999999999999E-4</v>
      </c>
      <c r="F41" s="451">
        <v>5.9999999999999995E-4</v>
      </c>
    </row>
    <row r="42" spans="1:6">
      <c r="A42" s="452" t="s">
        <v>398</v>
      </c>
      <c r="B42" s="677" t="s">
        <v>399</v>
      </c>
      <c r="C42" s="677"/>
      <c r="D42" s="677"/>
      <c r="E42" s="451">
        <v>7.1999999999999998E-3</v>
      </c>
      <c r="F42" s="451">
        <v>5.5999999999999999E-3</v>
      </c>
    </row>
    <row r="43" spans="1:6">
      <c r="A43" s="452" t="s">
        <v>400</v>
      </c>
      <c r="B43" s="677" t="s">
        <v>401</v>
      </c>
      <c r="C43" s="677"/>
      <c r="D43" s="677"/>
      <c r="E43" s="451">
        <v>1.9800000000000002E-2</v>
      </c>
      <c r="F43" s="451" t="s">
        <v>389</v>
      </c>
    </row>
    <row r="44" spans="1:6">
      <c r="A44" s="452" t="s">
        <v>402</v>
      </c>
      <c r="B44" s="677" t="s">
        <v>403</v>
      </c>
      <c r="C44" s="677"/>
      <c r="D44" s="677"/>
      <c r="E44" s="451">
        <v>1.1000000000000001E-3</v>
      </c>
      <c r="F44" s="451">
        <v>8.0000000000000004E-4</v>
      </c>
    </row>
    <row r="45" spans="1:6">
      <c r="A45" s="452" t="s">
        <v>404</v>
      </c>
      <c r="B45" s="677" t="s">
        <v>405</v>
      </c>
      <c r="C45" s="677"/>
      <c r="D45" s="677"/>
      <c r="E45" s="451">
        <v>0.13639999999999999</v>
      </c>
      <c r="F45" s="451">
        <v>0.1055</v>
      </c>
    </row>
    <row r="46" spans="1:6">
      <c r="A46" s="452" t="s">
        <v>406</v>
      </c>
      <c r="B46" s="677" t="s">
        <v>407</v>
      </c>
      <c r="C46" s="677"/>
      <c r="D46" s="677"/>
      <c r="E46" s="451">
        <v>2.9999999999999997E-4</v>
      </c>
      <c r="F46" s="451">
        <v>2.9999999999999997E-4</v>
      </c>
    </row>
    <row r="47" spans="1:6" ht="15.75">
      <c r="A47" s="453" t="s">
        <v>408</v>
      </c>
      <c r="B47" s="678" t="s">
        <v>77</v>
      </c>
      <c r="C47" s="678"/>
      <c r="D47" s="678"/>
      <c r="E47" s="454">
        <f>SUM(E37:E46)</f>
        <v>0.50509999999999999</v>
      </c>
      <c r="F47" s="454">
        <f>SUM(F37:F46)</f>
        <v>0.20280000000000001</v>
      </c>
    </row>
    <row r="48" spans="1:6" ht="15.75">
      <c r="A48" s="679" t="s">
        <v>409</v>
      </c>
      <c r="B48" s="679"/>
      <c r="C48" s="679"/>
      <c r="D48" s="679"/>
      <c r="E48" s="679"/>
      <c r="F48" s="679"/>
    </row>
    <row r="49" spans="1:6">
      <c r="A49" s="452" t="s">
        <v>410</v>
      </c>
      <c r="B49" s="677" t="s">
        <v>411</v>
      </c>
      <c r="C49" s="677"/>
      <c r="D49" s="677"/>
      <c r="E49" s="451">
        <v>4.4499999999999998E-2</v>
      </c>
      <c r="F49" s="451">
        <v>3.4500000000000003E-2</v>
      </c>
    </row>
    <row r="50" spans="1:6">
      <c r="A50" s="452" t="s">
        <v>412</v>
      </c>
      <c r="B50" s="677" t="s">
        <v>413</v>
      </c>
      <c r="C50" s="677"/>
      <c r="D50" s="677"/>
      <c r="E50" s="451">
        <v>1E-3</v>
      </c>
      <c r="F50" s="451">
        <v>8.0000000000000004E-4</v>
      </c>
    </row>
    <row r="51" spans="1:6">
      <c r="A51" s="452" t="s">
        <v>414</v>
      </c>
      <c r="B51" s="677" t="s">
        <v>415</v>
      </c>
      <c r="C51" s="677"/>
      <c r="D51" s="677"/>
      <c r="E51" s="451">
        <v>5.0000000000000001E-3</v>
      </c>
      <c r="F51" s="451">
        <v>3.8999999999999998E-3</v>
      </c>
    </row>
    <row r="52" spans="1:6">
      <c r="A52" s="452" t="s">
        <v>416</v>
      </c>
      <c r="B52" s="677" t="s">
        <v>417</v>
      </c>
      <c r="C52" s="677"/>
      <c r="D52" s="677"/>
      <c r="E52" s="451">
        <v>4.1000000000000002E-2</v>
      </c>
      <c r="F52" s="451">
        <v>3.1699999999999999E-2</v>
      </c>
    </row>
    <row r="53" spans="1:6">
      <c r="A53" s="452" t="s">
        <v>418</v>
      </c>
      <c r="B53" s="677" t="s">
        <v>419</v>
      </c>
      <c r="C53" s="677"/>
      <c r="D53" s="677"/>
      <c r="E53" s="451">
        <v>3.7000000000000002E-3</v>
      </c>
      <c r="F53" s="451">
        <v>2.8999999999999998E-3</v>
      </c>
    </row>
    <row r="54" spans="1:6" ht="15.75">
      <c r="A54" s="453" t="s">
        <v>420</v>
      </c>
      <c r="B54" s="678" t="s">
        <v>77</v>
      </c>
      <c r="C54" s="678"/>
      <c r="D54" s="678"/>
      <c r="E54" s="454">
        <f>SUM(E49:E53)</f>
        <v>9.5200000000000007E-2</v>
      </c>
      <c r="F54" s="454">
        <f>SUM(F49:F53)</f>
        <v>7.3800000000000004E-2</v>
      </c>
    </row>
    <row r="55" spans="1:6" ht="15.75">
      <c r="A55" s="679" t="s">
        <v>421</v>
      </c>
      <c r="B55" s="679"/>
      <c r="C55" s="679"/>
      <c r="D55" s="679"/>
      <c r="E55" s="679"/>
      <c r="F55" s="679"/>
    </row>
    <row r="56" spans="1:6">
      <c r="A56" s="452" t="s">
        <v>422</v>
      </c>
      <c r="B56" s="677" t="s">
        <v>423</v>
      </c>
      <c r="C56" s="677"/>
      <c r="D56" s="677"/>
      <c r="E56" s="451">
        <v>8.4900000000000003E-2</v>
      </c>
      <c r="F56" s="451">
        <v>3.4099999999999998E-2</v>
      </c>
    </row>
    <row r="57" spans="1:6" ht="23.25" customHeight="1">
      <c r="A57" s="452" t="s">
        <v>424</v>
      </c>
      <c r="B57" s="677" t="s">
        <v>425</v>
      </c>
      <c r="C57" s="677"/>
      <c r="D57" s="677"/>
      <c r="E57" s="451">
        <v>3.7000000000000002E-3</v>
      </c>
      <c r="F57" s="451">
        <v>2.8999999999999998E-3</v>
      </c>
    </row>
    <row r="58" spans="1:6" ht="15.75">
      <c r="A58" s="453" t="s">
        <v>426</v>
      </c>
      <c r="B58" s="678" t="s">
        <v>77</v>
      </c>
      <c r="C58" s="678"/>
      <c r="D58" s="678"/>
      <c r="E58" s="454">
        <f>SUM(E56:E57)</f>
        <v>8.8599999999999998E-2</v>
      </c>
      <c r="F58" s="454">
        <f>SUM(F56:F57)</f>
        <v>3.6999999999999998E-2</v>
      </c>
    </row>
    <row r="59" spans="1:6" ht="15.75">
      <c r="A59" s="684" t="s">
        <v>427</v>
      </c>
      <c r="B59" s="684"/>
      <c r="C59" s="684"/>
      <c r="D59" s="684"/>
      <c r="E59" s="455">
        <f>E35+E47+E54+E58</f>
        <v>0.8569</v>
      </c>
      <c r="F59" s="455">
        <f>F35+F47+F54+F58</f>
        <v>0.48159999999999997</v>
      </c>
    </row>
    <row r="60" spans="1:6" ht="15.75">
      <c r="A60" s="660"/>
      <c r="B60" s="660"/>
      <c r="C60" s="660"/>
      <c r="D60" s="660"/>
      <c r="E60" s="660"/>
      <c r="F60" s="660"/>
    </row>
    <row r="61" spans="1:6">
      <c r="A61" s="456" t="s">
        <v>428</v>
      </c>
      <c r="B61" s="457" t="s">
        <v>429</v>
      </c>
      <c r="C61" s="457"/>
      <c r="D61" s="457"/>
      <c r="E61" s="457"/>
      <c r="F61" s="458"/>
    </row>
    <row r="62" spans="1:6" ht="15.75">
      <c r="A62" s="660"/>
      <c r="B62" s="660"/>
      <c r="C62" s="660"/>
      <c r="D62" s="660"/>
      <c r="E62" s="660"/>
      <c r="F62" s="660"/>
    </row>
    <row r="63" spans="1:6">
      <c r="A63" s="680" t="s">
        <v>430</v>
      </c>
      <c r="B63" s="680"/>
      <c r="C63" s="680"/>
      <c r="D63" s="680"/>
      <c r="E63" s="680"/>
      <c r="F63" s="587" t="s">
        <v>364</v>
      </c>
    </row>
    <row r="64" spans="1:6">
      <c r="A64" s="681" t="s">
        <v>431</v>
      </c>
      <c r="B64" s="682"/>
      <c r="C64" s="682"/>
      <c r="D64" s="682"/>
      <c r="E64" s="682"/>
      <c r="F64" s="682"/>
    </row>
    <row r="65" spans="1:6">
      <c r="A65" s="683"/>
      <c r="B65" s="683"/>
      <c r="C65" s="683"/>
      <c r="D65" s="683"/>
      <c r="E65" s="683"/>
      <c r="F65" s="683"/>
    </row>
  </sheetData>
  <mergeCells count="53">
    <mergeCell ref="A62:F62"/>
    <mergeCell ref="A63:E63"/>
    <mergeCell ref="A64:F65"/>
    <mergeCell ref="A55:F55"/>
    <mergeCell ref="B56:D56"/>
    <mergeCell ref="B57:D57"/>
    <mergeCell ref="B58:D58"/>
    <mergeCell ref="A59:D59"/>
    <mergeCell ref="A60:F60"/>
    <mergeCell ref="B54:D54"/>
    <mergeCell ref="B43:D43"/>
    <mergeCell ref="B44:D44"/>
    <mergeCell ref="B45:D45"/>
    <mergeCell ref="B46:D46"/>
    <mergeCell ref="B47:D47"/>
    <mergeCell ref="A48:F48"/>
    <mergeCell ref="B49:D49"/>
    <mergeCell ref="B50:D50"/>
    <mergeCell ref="B51:D51"/>
    <mergeCell ref="B52:D52"/>
    <mergeCell ref="B53:D53"/>
    <mergeCell ref="B42:D42"/>
    <mergeCell ref="B31:D31"/>
    <mergeCell ref="B32:D32"/>
    <mergeCell ref="B33:D33"/>
    <mergeCell ref="B34:D34"/>
    <mergeCell ref="B35:D35"/>
    <mergeCell ref="A36:F36"/>
    <mergeCell ref="B37:D37"/>
    <mergeCell ref="B38:D38"/>
    <mergeCell ref="B39:D39"/>
    <mergeCell ref="B40:D40"/>
    <mergeCell ref="B41:D41"/>
    <mergeCell ref="B30:D30"/>
    <mergeCell ref="A20:F20"/>
    <mergeCell ref="A21:F21"/>
    <mergeCell ref="A22:F22"/>
    <mergeCell ref="A23:A24"/>
    <mergeCell ref="B23:D24"/>
    <mergeCell ref="E23:F23"/>
    <mergeCell ref="A25:F25"/>
    <mergeCell ref="B26:D26"/>
    <mergeCell ref="B27:D27"/>
    <mergeCell ref="B28:D28"/>
    <mergeCell ref="B29:D29"/>
    <mergeCell ref="A19:F19"/>
    <mergeCell ref="A6:F7"/>
    <mergeCell ref="A16:F16"/>
    <mergeCell ref="A17:F17"/>
    <mergeCell ref="A18:C18"/>
    <mergeCell ref="D18:F18"/>
    <mergeCell ref="A12:T12"/>
    <mergeCell ref="A13:T13"/>
  </mergeCells>
  <dataValidations count="1">
    <dataValidation type="list" allowBlank="1" showInputMessage="1" showErrorMessage="1" sqref="F63" xr:uid="{A0198782-48E6-4CBF-97CF-F115E5DBDDE0}">
      <formula1>#REF!</formula1>
    </dataValidation>
  </dataValidations>
  <pageMargins left="0.511811024" right="0.511811024" top="0.78740157499999996" bottom="0.78740157499999996" header="0.31496062000000002" footer="0.31496062000000002"/>
  <pageSetup scale="64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2BD7D-D335-49D1-B701-82A92586BE0A}">
  <sheetPr>
    <pageSetUpPr fitToPage="1"/>
  </sheetPr>
  <dimension ref="A1:T44"/>
  <sheetViews>
    <sheetView view="pageBreakPreview" topLeftCell="A14" zoomScale="80" zoomScaleNormal="80" zoomScaleSheetLayoutView="80" workbookViewId="0">
      <selection activeCell="A9" sqref="A9:T12"/>
    </sheetView>
  </sheetViews>
  <sheetFormatPr defaultRowHeight="15"/>
  <cols>
    <col min="1" max="1" width="32" customWidth="1"/>
    <col min="2" max="2" width="14.7109375" customWidth="1"/>
  </cols>
  <sheetData>
    <row r="1" spans="1:20">
      <c r="A1" s="375"/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</row>
    <row r="2" spans="1:20">
      <c r="A2" s="375"/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75"/>
      <c r="O2" s="375"/>
      <c r="P2" s="375"/>
      <c r="Q2" s="375"/>
      <c r="R2" s="375"/>
      <c r="S2" s="375"/>
      <c r="T2" s="375"/>
    </row>
    <row r="3" spans="1:20">
      <c r="A3" s="375"/>
      <c r="B3" s="375"/>
      <c r="C3" s="375"/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5"/>
      <c r="Q3" s="375"/>
      <c r="R3" s="375"/>
      <c r="S3" s="375"/>
      <c r="T3" s="375"/>
    </row>
    <row r="4" spans="1:20" ht="17.25" customHeight="1">
      <c r="A4" s="375"/>
      <c r="B4" s="375"/>
      <c r="C4" s="375"/>
      <c r="D4" s="375"/>
      <c r="E4" s="375"/>
      <c r="F4" s="375"/>
      <c r="G4" s="375"/>
      <c r="H4" s="375"/>
      <c r="I4" s="375"/>
      <c r="J4" s="375"/>
      <c r="K4" s="375"/>
      <c r="L4" s="375"/>
      <c r="M4" s="375"/>
      <c r="N4" s="375"/>
      <c r="O4" s="375"/>
      <c r="P4" s="375"/>
      <c r="Q4" s="375"/>
      <c r="R4" s="375"/>
      <c r="S4" s="375"/>
      <c r="T4" s="375"/>
    </row>
    <row r="5" spans="1:20" ht="18.75">
      <c r="A5" s="641" t="s">
        <v>335</v>
      </c>
      <c r="B5" s="641"/>
      <c r="C5" s="641"/>
      <c r="D5" s="641"/>
      <c r="E5" s="641"/>
      <c r="F5" s="641"/>
      <c r="G5" s="641"/>
      <c r="H5" s="641"/>
      <c r="I5" s="641"/>
      <c r="J5" s="641"/>
      <c r="K5" s="641"/>
      <c r="L5" s="641"/>
      <c r="M5" s="641"/>
      <c r="N5" s="641"/>
      <c r="O5" s="641"/>
      <c r="P5" s="641"/>
      <c r="Q5" s="641"/>
      <c r="R5" s="641"/>
      <c r="S5" s="641"/>
      <c r="T5" s="641"/>
    </row>
    <row r="6" spans="1:20">
      <c r="A6" s="98"/>
      <c r="B6" s="640"/>
      <c r="C6" s="640"/>
      <c r="D6" s="640"/>
      <c r="E6" s="640"/>
      <c r="F6" s="640"/>
      <c r="G6" s="640"/>
      <c r="H6" s="640"/>
      <c r="I6" s="640"/>
      <c r="J6" s="640"/>
      <c r="K6" s="640"/>
      <c r="L6" s="369"/>
      <c r="M6" s="98"/>
      <c r="N6" s="88"/>
      <c r="O6" s="98"/>
      <c r="P6" s="98"/>
      <c r="Q6" s="98"/>
      <c r="R6" s="98"/>
      <c r="S6" s="98"/>
      <c r="T6" s="98"/>
    </row>
    <row r="7" spans="1:20" ht="18.75">
      <c r="A7" s="641" t="s">
        <v>345</v>
      </c>
      <c r="B7" s="641"/>
      <c r="C7" s="641"/>
      <c r="D7" s="641"/>
      <c r="E7" s="641"/>
      <c r="F7" s="641"/>
      <c r="G7" s="641"/>
      <c r="H7" s="641"/>
      <c r="I7" s="641"/>
      <c r="J7" s="641"/>
      <c r="K7" s="641"/>
      <c r="L7" s="641"/>
      <c r="M7" s="641"/>
      <c r="N7" s="641"/>
      <c r="O7" s="641"/>
      <c r="P7" s="641"/>
      <c r="Q7" s="641"/>
      <c r="R7" s="641"/>
      <c r="S7" s="641"/>
      <c r="T7" s="641"/>
    </row>
    <row r="8" spans="1:20" ht="18.75">
      <c r="A8" s="109"/>
      <c r="B8" s="373"/>
      <c r="C8" s="373"/>
      <c r="D8" s="373"/>
      <c r="E8" s="373"/>
      <c r="F8" s="373"/>
      <c r="G8" s="373"/>
      <c r="H8" s="373"/>
      <c r="I8" s="373"/>
      <c r="J8" s="373"/>
      <c r="K8" s="373"/>
      <c r="L8" s="373"/>
      <c r="M8" s="109"/>
      <c r="N8" s="115"/>
      <c r="O8" s="109"/>
      <c r="P8" s="109"/>
      <c r="Q8" s="109"/>
      <c r="R8" s="109"/>
      <c r="S8" s="109"/>
      <c r="T8" s="109"/>
    </row>
    <row r="9" spans="1:20" s="395" customFormat="1">
      <c r="A9" s="113" t="s">
        <v>504</v>
      </c>
      <c r="B9" s="584"/>
      <c r="C9" s="584"/>
      <c r="D9" s="584"/>
      <c r="E9" s="584"/>
      <c r="F9" s="584"/>
      <c r="G9" s="584"/>
      <c r="H9" s="584"/>
      <c r="I9" s="584"/>
      <c r="J9" s="584"/>
      <c r="K9" s="584"/>
      <c r="L9" s="584"/>
      <c r="M9" s="113"/>
      <c r="N9" s="604"/>
      <c r="O9" s="113"/>
      <c r="P9" s="113"/>
      <c r="Q9" s="113"/>
      <c r="R9" s="113"/>
      <c r="S9" s="113"/>
      <c r="T9" s="113"/>
    </row>
    <row r="10" spans="1:20" s="395" customFormat="1">
      <c r="A10" s="113" t="s">
        <v>505</v>
      </c>
      <c r="B10" s="584"/>
      <c r="C10" s="584"/>
      <c r="D10" s="584"/>
      <c r="E10" s="584"/>
      <c r="F10" s="584"/>
      <c r="G10" s="584"/>
      <c r="H10" s="584"/>
      <c r="I10" s="584"/>
      <c r="J10" s="584"/>
      <c r="K10" s="584"/>
      <c r="L10" s="584"/>
      <c r="M10" s="113"/>
      <c r="N10" s="604"/>
      <c r="O10" s="113"/>
      <c r="P10" s="113"/>
      <c r="Q10" s="113"/>
      <c r="R10" s="113"/>
      <c r="S10" s="113"/>
      <c r="T10" s="113"/>
    </row>
    <row r="11" spans="1:20" s="401" customFormat="1">
      <c r="A11" s="663" t="s">
        <v>506</v>
      </c>
      <c r="B11" s="663"/>
      <c r="C11" s="663"/>
      <c r="D11" s="663"/>
      <c r="E11" s="663"/>
      <c r="F11" s="663"/>
      <c r="G11" s="663"/>
      <c r="H11" s="663"/>
      <c r="I11" s="663"/>
      <c r="J11" s="663"/>
      <c r="K11" s="663"/>
      <c r="L11" s="663"/>
      <c r="M11" s="663"/>
      <c r="N11" s="663"/>
      <c r="O11" s="663"/>
      <c r="P11" s="663"/>
      <c r="Q11" s="663"/>
      <c r="R11" s="663"/>
      <c r="S11" s="663"/>
      <c r="T11" s="663"/>
    </row>
    <row r="12" spans="1:20" s="395" customFormat="1">
      <c r="A12" s="643" t="s">
        <v>507</v>
      </c>
      <c r="B12" s="643"/>
      <c r="C12" s="643"/>
      <c r="D12" s="643"/>
      <c r="E12" s="643"/>
      <c r="F12" s="643"/>
      <c r="G12" s="643"/>
      <c r="H12" s="643"/>
      <c r="I12" s="643"/>
      <c r="J12" s="643"/>
      <c r="K12" s="643"/>
      <c r="L12" s="643"/>
      <c r="M12" s="643"/>
      <c r="N12" s="643"/>
      <c r="O12" s="643"/>
      <c r="P12" s="643"/>
      <c r="Q12" s="643"/>
      <c r="R12" s="643"/>
      <c r="S12" s="643"/>
      <c r="T12" s="643"/>
    </row>
    <row r="13" spans="1:20" ht="15.75" thickBot="1">
      <c r="A13" s="685"/>
      <c r="B13" s="685"/>
      <c r="C13" s="685"/>
      <c r="D13" s="685"/>
      <c r="E13" s="685"/>
      <c r="F13" s="685"/>
      <c r="G13" s="685"/>
      <c r="H13" s="685"/>
      <c r="I13" s="685"/>
      <c r="J13" s="685"/>
      <c r="K13" s="685"/>
      <c r="L13" s="685"/>
      <c r="M13" s="685"/>
      <c r="N13" s="685"/>
      <c r="O13" s="685"/>
      <c r="P13" s="685"/>
      <c r="Q13" s="685"/>
      <c r="R13" s="685"/>
      <c r="S13" s="685"/>
      <c r="T13" s="685"/>
    </row>
    <row r="14" spans="1:20" s="396" customFormat="1" ht="82.5" customHeight="1" thickBot="1">
      <c r="A14" s="686" t="s">
        <v>229</v>
      </c>
      <c r="B14" s="686"/>
      <c r="C14" s="687" t="s">
        <v>343</v>
      </c>
      <c r="D14" s="688"/>
      <c r="E14" s="689"/>
      <c r="F14" s="687" t="s">
        <v>344</v>
      </c>
      <c r="G14" s="688"/>
      <c r="H14" s="689"/>
      <c r="I14" s="687" t="s">
        <v>230</v>
      </c>
      <c r="J14" s="688"/>
      <c r="K14" s="689"/>
      <c r="L14" s="687" t="s">
        <v>231</v>
      </c>
      <c r="M14" s="688"/>
      <c r="N14" s="689"/>
      <c r="O14" s="687" t="s">
        <v>232</v>
      </c>
      <c r="P14" s="688"/>
      <c r="Q14" s="689"/>
      <c r="R14" s="687" t="s">
        <v>233</v>
      </c>
      <c r="S14" s="688"/>
      <c r="T14" s="689"/>
    </row>
    <row r="15" spans="1:20">
      <c r="A15" s="259" t="s">
        <v>234</v>
      </c>
      <c r="B15" s="377" t="s">
        <v>235</v>
      </c>
      <c r="C15" s="260" t="s">
        <v>236</v>
      </c>
      <c r="D15" s="260" t="s">
        <v>237</v>
      </c>
      <c r="E15" s="261" t="s">
        <v>238</v>
      </c>
      <c r="F15" s="262" t="s">
        <v>236</v>
      </c>
      <c r="G15" s="262" t="s">
        <v>237</v>
      </c>
      <c r="H15" s="263" t="s">
        <v>238</v>
      </c>
      <c r="I15" s="262" t="s">
        <v>236</v>
      </c>
      <c r="J15" s="262" t="s">
        <v>237</v>
      </c>
      <c r="K15" s="263" t="s">
        <v>238</v>
      </c>
      <c r="L15" s="262" t="s">
        <v>236</v>
      </c>
      <c r="M15" s="262" t="s">
        <v>237</v>
      </c>
      <c r="N15" s="263" t="s">
        <v>238</v>
      </c>
      <c r="O15" s="262" t="s">
        <v>236</v>
      </c>
      <c r="P15" s="262" t="s">
        <v>237</v>
      </c>
      <c r="Q15" s="263" t="s">
        <v>238</v>
      </c>
      <c r="R15" s="262" t="s">
        <v>236</v>
      </c>
      <c r="S15" s="262" t="s">
        <v>237</v>
      </c>
      <c r="T15" s="263" t="s">
        <v>238</v>
      </c>
    </row>
    <row r="16" spans="1:20">
      <c r="A16" s="378" t="s">
        <v>239</v>
      </c>
      <c r="B16" s="264">
        <v>4.01</v>
      </c>
      <c r="C16" s="379">
        <v>3</v>
      </c>
      <c r="D16" s="379">
        <v>4</v>
      </c>
      <c r="E16" s="379">
        <v>5.5</v>
      </c>
      <c r="F16" s="379">
        <v>3.8</v>
      </c>
      <c r="G16" s="380">
        <v>4.01</v>
      </c>
      <c r="H16" s="380">
        <v>4.67</v>
      </c>
      <c r="I16" s="380">
        <v>3.43</v>
      </c>
      <c r="J16" s="380">
        <v>4.93</v>
      </c>
      <c r="K16" s="380">
        <v>6.71</v>
      </c>
      <c r="L16" s="381">
        <v>1.5</v>
      </c>
      <c r="M16" s="381">
        <v>3.45</v>
      </c>
      <c r="N16" s="381">
        <v>4.49</v>
      </c>
      <c r="O16" s="381">
        <v>5.29</v>
      </c>
      <c r="P16" s="381">
        <v>5.92</v>
      </c>
      <c r="Q16" s="381">
        <v>7.93</v>
      </c>
      <c r="R16" s="380">
        <v>4</v>
      </c>
      <c r="S16" s="380">
        <v>5.52</v>
      </c>
      <c r="T16" s="380" t="s">
        <v>240</v>
      </c>
    </row>
    <row r="17" spans="1:20">
      <c r="A17" s="382" t="s">
        <v>241</v>
      </c>
      <c r="B17" s="265">
        <v>0.4</v>
      </c>
      <c r="C17" s="383">
        <v>0.8</v>
      </c>
      <c r="D17" s="383">
        <v>0.8</v>
      </c>
      <c r="E17" s="383">
        <v>1</v>
      </c>
      <c r="F17" s="383">
        <v>0.32</v>
      </c>
      <c r="G17" s="381">
        <v>0.4</v>
      </c>
      <c r="H17" s="381">
        <v>0.74</v>
      </c>
      <c r="I17" s="381">
        <v>0.28000000000000003</v>
      </c>
      <c r="J17" s="381">
        <v>0.49</v>
      </c>
      <c r="K17" s="381">
        <v>0.75</v>
      </c>
      <c r="L17" s="381">
        <v>0.3</v>
      </c>
      <c r="M17" s="381">
        <v>0.48</v>
      </c>
      <c r="N17" s="381">
        <v>0.82</v>
      </c>
      <c r="O17" s="381">
        <v>0.25</v>
      </c>
      <c r="P17" s="381">
        <v>0.51</v>
      </c>
      <c r="Q17" s="381">
        <v>0.56000000000000005</v>
      </c>
      <c r="R17" s="381">
        <v>0.81</v>
      </c>
      <c r="S17" s="381">
        <v>1.22</v>
      </c>
      <c r="T17" s="381">
        <v>1.99</v>
      </c>
    </row>
    <row r="18" spans="1:20">
      <c r="A18" s="382" t="s">
        <v>242</v>
      </c>
      <c r="B18" s="265">
        <v>0.56000000000000005</v>
      </c>
      <c r="C18" s="383">
        <v>0.97</v>
      </c>
      <c r="D18" s="383">
        <v>1.27</v>
      </c>
      <c r="E18" s="383">
        <v>1.27</v>
      </c>
      <c r="F18" s="383">
        <v>0.5</v>
      </c>
      <c r="G18" s="381">
        <v>0.56000000000000005</v>
      </c>
      <c r="H18" s="381">
        <v>0.97</v>
      </c>
      <c r="I18" s="381">
        <v>1</v>
      </c>
      <c r="J18" s="381">
        <v>1.39</v>
      </c>
      <c r="K18" s="381">
        <v>1.74</v>
      </c>
      <c r="L18" s="381">
        <v>0.56000000000000005</v>
      </c>
      <c r="M18" s="381">
        <v>0.85</v>
      </c>
      <c r="N18" s="381">
        <v>0.89</v>
      </c>
      <c r="O18" s="381">
        <v>1</v>
      </c>
      <c r="P18" s="381">
        <v>1.48</v>
      </c>
      <c r="Q18" s="381">
        <v>1.97</v>
      </c>
      <c r="R18" s="381">
        <v>1.46</v>
      </c>
      <c r="S18" s="381">
        <v>2.3199999999999998</v>
      </c>
      <c r="T18" s="381">
        <v>3.16</v>
      </c>
    </row>
    <row r="19" spans="1:20">
      <c r="A19" s="382" t="s">
        <v>243</v>
      </c>
      <c r="B19" s="265">
        <v>1.1100000000000001</v>
      </c>
      <c r="C19" s="383">
        <v>0.59</v>
      </c>
      <c r="D19" s="383">
        <v>1.23</v>
      </c>
      <c r="E19" s="383">
        <v>1.39</v>
      </c>
      <c r="F19" s="383">
        <v>1.02</v>
      </c>
      <c r="G19" s="381">
        <v>1.1100000000000001</v>
      </c>
      <c r="H19" s="384">
        <v>1.21</v>
      </c>
      <c r="I19" s="381">
        <v>0.94</v>
      </c>
      <c r="J19" s="381">
        <v>0.99</v>
      </c>
      <c r="K19" s="384">
        <v>1.17</v>
      </c>
      <c r="L19" s="381">
        <v>0.85</v>
      </c>
      <c r="M19" s="381">
        <v>0.85</v>
      </c>
      <c r="N19" s="384">
        <v>1.1100000000000001</v>
      </c>
      <c r="O19" s="381">
        <v>1.01</v>
      </c>
      <c r="P19" s="381">
        <v>1.07</v>
      </c>
      <c r="Q19" s="384">
        <v>1.1100000000000001</v>
      </c>
      <c r="R19" s="381">
        <v>0.94</v>
      </c>
      <c r="S19" s="381">
        <v>1.02</v>
      </c>
      <c r="T19" s="384">
        <v>1.33</v>
      </c>
    </row>
    <row r="20" spans="1:20">
      <c r="A20" s="382" t="s">
        <v>244</v>
      </c>
      <c r="B20" s="265">
        <v>7.3</v>
      </c>
      <c r="C20" s="385">
        <v>6.16</v>
      </c>
      <c r="D20" s="386">
        <v>7.4</v>
      </c>
      <c r="E20" s="385">
        <v>8.9600000000000009</v>
      </c>
      <c r="F20" s="387">
        <v>6.64</v>
      </c>
      <c r="G20" s="387">
        <v>7.3</v>
      </c>
      <c r="H20" s="388">
        <v>8.69</v>
      </c>
      <c r="I20" s="387">
        <v>6.74</v>
      </c>
      <c r="J20" s="387">
        <v>8.0399999999999991</v>
      </c>
      <c r="K20" s="388">
        <v>9.4</v>
      </c>
      <c r="L20" s="381">
        <v>3.5</v>
      </c>
      <c r="M20" s="381">
        <v>5.1100000000000003</v>
      </c>
      <c r="N20" s="388">
        <v>6.22</v>
      </c>
      <c r="O20" s="389">
        <v>8</v>
      </c>
      <c r="P20" s="387">
        <v>8.31</v>
      </c>
      <c r="Q20" s="388">
        <v>9.51</v>
      </c>
      <c r="R20" s="387">
        <v>7.14</v>
      </c>
      <c r="S20" s="387">
        <v>8.4</v>
      </c>
      <c r="T20" s="388">
        <v>10.43</v>
      </c>
    </row>
    <row r="21" spans="1:20">
      <c r="A21" s="390" t="s">
        <v>245</v>
      </c>
      <c r="B21" s="266">
        <v>10.15</v>
      </c>
      <c r="C21" s="693" t="s">
        <v>246</v>
      </c>
      <c r="D21" s="693"/>
      <c r="E21" s="693"/>
      <c r="F21" s="693"/>
      <c r="G21" s="693"/>
      <c r="H21" s="693"/>
      <c r="I21" s="693"/>
      <c r="J21" s="693"/>
      <c r="K21" s="693"/>
      <c r="L21" s="693"/>
      <c r="M21" s="693"/>
      <c r="N21" s="693"/>
      <c r="O21" s="693"/>
      <c r="P21" s="693"/>
      <c r="Q21" s="693"/>
      <c r="R21" s="693"/>
      <c r="S21" s="693"/>
      <c r="T21" s="693"/>
    </row>
    <row r="22" spans="1:20" ht="15.75" thickBot="1">
      <c r="A22" s="375"/>
      <c r="B22" s="375"/>
      <c r="C22" s="267"/>
      <c r="D22" s="267"/>
      <c r="E22" s="267"/>
      <c r="F22" s="375"/>
      <c r="G22" s="375"/>
      <c r="H22" s="375"/>
      <c r="I22" s="375"/>
      <c r="J22" s="375"/>
      <c r="K22" s="375"/>
      <c r="L22" s="375"/>
      <c r="M22" s="375"/>
      <c r="N22" s="375"/>
      <c r="O22" s="375"/>
      <c r="P22" s="375"/>
      <c r="Q22" s="375"/>
      <c r="R22" s="375"/>
      <c r="S22" s="375"/>
      <c r="T22" s="375"/>
    </row>
    <row r="23" spans="1:20" ht="15.75" thickBot="1">
      <c r="A23" s="694" t="s">
        <v>247</v>
      </c>
      <c r="B23" s="694"/>
      <c r="C23" s="694"/>
      <c r="D23" s="694"/>
      <c r="E23" s="267"/>
      <c r="F23" s="695" t="s">
        <v>248</v>
      </c>
      <c r="G23" s="696"/>
      <c r="H23" s="696"/>
      <c r="I23" s="696"/>
      <c r="J23" s="696"/>
      <c r="K23" s="696"/>
      <c r="L23" s="696"/>
      <c r="M23" s="696"/>
      <c r="N23" s="697"/>
      <c r="O23" s="374"/>
      <c r="P23" s="375"/>
      <c r="Q23" s="375"/>
      <c r="R23" s="375"/>
      <c r="S23" s="375"/>
      <c r="T23" s="375"/>
    </row>
    <row r="24" spans="1:20" ht="15.75" thickBot="1">
      <c r="A24" s="698" t="s">
        <v>249</v>
      </c>
      <c r="B24" s="698"/>
      <c r="C24" s="698"/>
      <c r="D24" s="698"/>
      <c r="E24" s="267"/>
      <c r="F24" s="695" t="s">
        <v>250</v>
      </c>
      <c r="G24" s="696"/>
      <c r="H24" s="696"/>
      <c r="I24" s="696"/>
      <c r="J24" s="696"/>
      <c r="K24" s="696"/>
      <c r="L24" s="268" t="s">
        <v>236</v>
      </c>
      <c r="M24" s="269" t="s">
        <v>237</v>
      </c>
      <c r="N24" s="270" t="s">
        <v>238</v>
      </c>
      <c r="O24" s="375"/>
      <c r="P24" s="375"/>
      <c r="Q24" s="375"/>
      <c r="R24" s="375"/>
      <c r="S24" s="375"/>
      <c r="T24" s="375"/>
    </row>
    <row r="25" spans="1:20" ht="39" customHeight="1">
      <c r="A25" s="699" t="s">
        <v>503</v>
      </c>
      <c r="B25" s="699"/>
      <c r="C25" s="699"/>
      <c r="D25" s="699"/>
      <c r="E25" s="267"/>
      <c r="F25" s="700" t="s">
        <v>251</v>
      </c>
      <c r="G25" s="701"/>
      <c r="H25" s="701"/>
      <c r="I25" s="701"/>
      <c r="J25" s="701"/>
      <c r="K25" s="702"/>
      <c r="L25" s="271">
        <v>20.34</v>
      </c>
      <c r="M25" s="271">
        <v>22.12</v>
      </c>
      <c r="N25" s="271">
        <v>25</v>
      </c>
      <c r="O25" s="375"/>
      <c r="P25" s="375"/>
      <c r="Q25" s="375"/>
      <c r="R25" s="375"/>
      <c r="S25" s="375"/>
      <c r="T25" s="375"/>
    </row>
    <row r="26" spans="1:20">
      <c r="A26" s="699" t="s">
        <v>252</v>
      </c>
      <c r="B26" s="699"/>
      <c r="C26" s="699"/>
      <c r="D26" s="699"/>
      <c r="E26" s="375"/>
      <c r="F26" s="690" t="s">
        <v>253</v>
      </c>
      <c r="G26" s="691"/>
      <c r="H26" s="691"/>
      <c r="I26" s="691"/>
      <c r="J26" s="691"/>
      <c r="K26" s="692"/>
      <c r="L26" s="272">
        <v>19.600000000000001</v>
      </c>
      <c r="M26" s="272">
        <v>20.97</v>
      </c>
      <c r="N26" s="272">
        <v>24.23</v>
      </c>
      <c r="O26" s="375"/>
      <c r="P26" s="375"/>
      <c r="Q26" s="375"/>
      <c r="R26" s="375"/>
      <c r="S26" s="375"/>
      <c r="T26" s="375"/>
    </row>
    <row r="27" spans="1:20" ht="20.25">
      <c r="A27" s="391" t="s">
        <v>254</v>
      </c>
      <c r="B27" s="392">
        <f>((1+(B16+B17+B18)/100)*((1+B19/100)*(1+B20/100))/(1-B21/100))-1</f>
        <v>0.26750000000000002</v>
      </c>
      <c r="C27" s="393"/>
      <c r="D27" s="393"/>
      <c r="E27" s="375"/>
      <c r="F27" s="690" t="s">
        <v>255</v>
      </c>
      <c r="G27" s="691"/>
      <c r="H27" s="691"/>
      <c r="I27" s="691"/>
      <c r="J27" s="691"/>
      <c r="K27" s="692"/>
      <c r="L27" s="272">
        <v>20.76</v>
      </c>
      <c r="M27" s="272">
        <v>24.18</v>
      </c>
      <c r="N27" s="272">
        <v>26.44</v>
      </c>
      <c r="O27" s="375"/>
      <c r="P27" s="375"/>
      <c r="Q27" s="375"/>
      <c r="R27" s="375"/>
      <c r="S27" s="375"/>
      <c r="T27" s="375"/>
    </row>
    <row r="28" spans="1:20" ht="16.5">
      <c r="A28" s="703" t="s">
        <v>256</v>
      </c>
      <c r="B28" s="704"/>
      <c r="C28" s="704"/>
      <c r="D28" s="705"/>
      <c r="E28" s="375"/>
      <c r="F28" s="690" t="s">
        <v>257</v>
      </c>
      <c r="G28" s="691"/>
      <c r="H28" s="691"/>
      <c r="I28" s="691"/>
      <c r="J28" s="691"/>
      <c r="K28" s="692"/>
      <c r="L28" s="272">
        <v>24</v>
      </c>
      <c r="M28" s="272">
        <v>25.84</v>
      </c>
      <c r="N28" s="272">
        <v>27.86</v>
      </c>
      <c r="O28" s="375"/>
      <c r="P28" s="375"/>
      <c r="Q28" s="375"/>
      <c r="R28" s="375"/>
      <c r="S28" s="375"/>
      <c r="T28" s="375"/>
    </row>
    <row r="29" spans="1:20">
      <c r="A29" s="273"/>
      <c r="B29" s="274"/>
      <c r="C29" s="274"/>
      <c r="D29" s="275"/>
      <c r="E29" s="375"/>
      <c r="F29" s="690" t="s">
        <v>258</v>
      </c>
      <c r="G29" s="691"/>
      <c r="H29" s="691"/>
      <c r="I29" s="691"/>
      <c r="J29" s="691"/>
      <c r="K29" s="692"/>
      <c r="L29" s="272">
        <v>22.8</v>
      </c>
      <c r="M29" s="272">
        <v>27.48</v>
      </c>
      <c r="N29" s="272">
        <v>30.95</v>
      </c>
      <c r="O29" s="375"/>
      <c r="P29" s="375"/>
      <c r="Q29" s="375"/>
      <c r="R29" s="375"/>
      <c r="S29" s="375"/>
      <c r="T29" s="375"/>
    </row>
    <row r="30" spans="1:20">
      <c r="A30" s="276"/>
      <c r="B30" s="375"/>
      <c r="C30" s="375"/>
      <c r="D30" s="277"/>
      <c r="E30" s="375"/>
      <c r="F30" s="706" t="s">
        <v>259</v>
      </c>
      <c r="G30" s="707"/>
      <c r="H30" s="707"/>
      <c r="I30" s="707"/>
      <c r="J30" s="707"/>
      <c r="K30" s="708"/>
      <c r="L30" s="278">
        <v>11.1</v>
      </c>
      <c r="M30" s="278">
        <v>14.02</v>
      </c>
      <c r="N30" s="278">
        <v>16.8</v>
      </c>
      <c r="O30" s="375"/>
      <c r="P30" s="375"/>
      <c r="Q30" s="375"/>
      <c r="R30" s="375"/>
      <c r="S30" s="375"/>
      <c r="T30" s="375"/>
    </row>
    <row r="31" spans="1:20">
      <c r="A31" s="279"/>
      <c r="B31" s="280"/>
      <c r="C31" s="280"/>
      <c r="D31" s="281"/>
      <c r="E31" s="375"/>
      <c r="F31" s="375"/>
      <c r="G31" s="375"/>
      <c r="H31" s="375"/>
      <c r="I31" s="375"/>
      <c r="J31" s="375"/>
      <c r="K31" s="375"/>
      <c r="L31" s="375"/>
      <c r="M31" s="375"/>
      <c r="N31" s="375"/>
      <c r="O31" s="375"/>
      <c r="P31" s="375"/>
      <c r="Q31" s="375"/>
      <c r="R31" s="375"/>
      <c r="S31" s="375"/>
      <c r="T31" s="375"/>
    </row>
    <row r="32" spans="1:20">
      <c r="A32" s="375"/>
      <c r="B32" s="375"/>
      <c r="C32" s="375"/>
      <c r="D32" s="375"/>
      <c r="E32" s="375"/>
      <c r="F32" s="375"/>
      <c r="G32" s="375"/>
      <c r="H32" s="375"/>
      <c r="I32" s="375"/>
      <c r="J32" s="375"/>
      <c r="K32" s="375"/>
      <c r="L32" s="375"/>
      <c r="M32" s="375"/>
      <c r="N32" s="375"/>
      <c r="O32" s="375"/>
      <c r="P32" s="375"/>
      <c r="Q32" s="375"/>
      <c r="R32" s="375"/>
      <c r="S32" s="375"/>
      <c r="T32" s="375"/>
    </row>
    <row r="33" spans="1:20" ht="15.75" thickBot="1">
      <c r="A33" s="282" t="s">
        <v>260</v>
      </c>
      <c r="B33" s="283"/>
      <c r="C33" s="283"/>
      <c r="D33" s="284"/>
      <c r="E33" s="375"/>
      <c r="F33" s="375"/>
      <c r="G33" s="375"/>
      <c r="H33" s="375"/>
      <c r="I33" s="375"/>
      <c r="J33" s="375"/>
      <c r="K33" s="375"/>
      <c r="L33" s="375"/>
      <c r="M33" s="375"/>
      <c r="N33" s="375"/>
      <c r="O33" s="375"/>
      <c r="P33" s="375"/>
      <c r="Q33" s="375"/>
      <c r="R33" s="375"/>
      <c r="S33" s="375"/>
      <c r="T33" s="375"/>
    </row>
    <row r="34" spans="1:20">
      <c r="A34" s="285" t="s">
        <v>261</v>
      </c>
      <c r="B34" s="375"/>
      <c r="C34" s="375"/>
      <c r="D34" s="375"/>
      <c r="E34" s="375"/>
      <c r="F34" s="375"/>
      <c r="G34" s="375"/>
      <c r="H34" s="375"/>
      <c r="I34" s="375"/>
      <c r="J34" s="375"/>
      <c r="K34" s="375"/>
      <c r="L34" s="375"/>
      <c r="M34" s="375"/>
      <c r="N34" s="375"/>
      <c r="O34" s="375"/>
      <c r="P34" s="375"/>
      <c r="Q34" s="375"/>
      <c r="R34" s="375"/>
      <c r="S34" s="375"/>
      <c r="T34" s="375"/>
    </row>
    <row r="35" spans="1:20">
      <c r="A35" s="286" t="s">
        <v>262</v>
      </c>
      <c r="B35" s="375"/>
      <c r="C35" s="375"/>
      <c r="D35" s="375"/>
      <c r="E35" s="375"/>
      <c r="F35" s="375"/>
      <c r="G35" s="375"/>
      <c r="H35" s="375"/>
      <c r="I35" s="375"/>
      <c r="J35" s="375"/>
      <c r="K35" s="375"/>
      <c r="L35" s="375"/>
      <c r="M35" s="375"/>
      <c r="N35" s="375"/>
      <c r="O35" s="375"/>
      <c r="P35" s="375"/>
      <c r="Q35" s="375"/>
      <c r="R35" s="375"/>
      <c r="S35" s="375"/>
      <c r="T35" s="375"/>
    </row>
    <row r="36" spans="1:20">
      <c r="A36" s="286" t="s">
        <v>263</v>
      </c>
      <c r="B36" s="375"/>
      <c r="C36" s="375"/>
      <c r="D36" s="375"/>
      <c r="E36" s="375"/>
      <c r="F36" s="375"/>
      <c r="G36" s="375"/>
      <c r="H36" s="375"/>
      <c r="I36" s="375"/>
      <c r="J36" s="375"/>
      <c r="K36" s="375"/>
      <c r="L36" s="375"/>
      <c r="M36" s="375"/>
      <c r="N36" s="375"/>
      <c r="O36" s="375"/>
      <c r="P36" s="375"/>
      <c r="Q36" s="375"/>
      <c r="R36" s="375"/>
      <c r="S36" s="375"/>
      <c r="T36" s="375"/>
    </row>
    <row r="37" spans="1:20">
      <c r="A37" s="286" t="s">
        <v>264</v>
      </c>
      <c r="B37" s="375"/>
      <c r="C37" s="375"/>
      <c r="D37" s="375"/>
      <c r="E37" s="375"/>
      <c r="F37" s="375"/>
      <c r="G37" s="375"/>
      <c r="H37" s="375"/>
      <c r="I37" s="375"/>
      <c r="J37" s="375"/>
      <c r="K37" s="375"/>
      <c r="L37" s="375"/>
      <c r="M37" s="375"/>
      <c r="N37" s="375"/>
      <c r="O37" s="375"/>
      <c r="P37" s="375"/>
      <c r="Q37" s="375"/>
      <c r="R37" s="375"/>
      <c r="S37" s="375"/>
      <c r="T37" s="375"/>
    </row>
    <row r="38" spans="1:20">
      <c r="A38" s="375"/>
      <c r="B38" s="375"/>
      <c r="C38" s="375"/>
      <c r="D38" s="375"/>
      <c r="E38" s="375"/>
      <c r="F38" s="375"/>
      <c r="G38" s="375"/>
      <c r="H38" s="375"/>
      <c r="I38" s="375"/>
      <c r="J38" s="375"/>
      <c r="K38" s="375"/>
      <c r="L38" s="375"/>
      <c r="M38" s="375"/>
      <c r="N38" s="375"/>
      <c r="O38" s="375"/>
      <c r="P38" s="375"/>
      <c r="Q38" s="375"/>
      <c r="R38" s="375"/>
      <c r="S38" s="375"/>
      <c r="T38" s="375"/>
    </row>
    <row r="39" spans="1:20" s="375" customFormat="1"/>
    <row r="40" spans="1:20">
      <c r="A40" s="370"/>
      <c r="B40" s="370"/>
      <c r="C40" s="370"/>
      <c r="D40" s="109"/>
      <c r="E40" s="370"/>
      <c r="F40" s="110"/>
      <c r="G40" s="110"/>
      <c r="H40" s="110"/>
      <c r="I40" s="110"/>
      <c r="J40" s="110"/>
      <c r="K40" s="375"/>
      <c r="L40" s="375"/>
      <c r="M40" s="375"/>
      <c r="N40" s="375"/>
      <c r="O40" s="375"/>
      <c r="P40" s="375"/>
      <c r="Q40" s="375"/>
      <c r="R40" s="375"/>
      <c r="S40" s="375"/>
      <c r="T40" s="375"/>
    </row>
    <row r="41" spans="1:20">
      <c r="A41" s="711" t="s">
        <v>331</v>
      </c>
      <c r="B41" s="711"/>
      <c r="C41" s="711"/>
      <c r="D41" s="711"/>
      <c r="E41" s="711"/>
      <c r="F41" s="711"/>
      <c r="G41" s="711"/>
      <c r="H41" s="711"/>
      <c r="I41" s="711"/>
      <c r="J41" s="711"/>
      <c r="K41" s="711"/>
      <c r="L41" s="711"/>
      <c r="M41" s="711"/>
      <c r="N41" s="711"/>
      <c r="O41" s="711"/>
      <c r="P41" s="711"/>
      <c r="Q41" s="711"/>
      <c r="R41" s="711"/>
      <c r="S41" s="711"/>
      <c r="T41" s="711"/>
    </row>
    <row r="42" spans="1:20">
      <c r="A42" s="710"/>
      <c r="B42" s="710"/>
      <c r="C42" s="710"/>
      <c r="D42" s="710"/>
      <c r="E42" s="710"/>
      <c r="F42" s="710"/>
      <c r="G42" s="710"/>
      <c r="H42" s="710"/>
      <c r="I42" s="710"/>
      <c r="J42" s="710"/>
      <c r="K42" s="710"/>
      <c r="L42" s="710"/>
      <c r="M42" s="710"/>
      <c r="N42" s="710"/>
      <c r="O42" s="710"/>
      <c r="P42" s="710"/>
      <c r="Q42" s="710"/>
      <c r="R42" s="710"/>
      <c r="S42" s="710"/>
      <c r="T42" s="710"/>
    </row>
    <row r="43" spans="1:20">
      <c r="A43" s="709"/>
      <c r="B43" s="709"/>
      <c r="C43" s="709"/>
      <c r="D43" s="709"/>
      <c r="E43" s="709"/>
      <c r="F43" s="709"/>
      <c r="G43" s="709"/>
      <c r="H43" s="709"/>
      <c r="I43" s="709"/>
      <c r="J43" s="709"/>
      <c r="K43" s="709"/>
      <c r="L43" s="709"/>
      <c r="M43" s="709"/>
      <c r="N43" s="709"/>
      <c r="O43" s="709"/>
      <c r="P43" s="709"/>
      <c r="Q43" s="709"/>
      <c r="R43" s="709"/>
      <c r="S43" s="709"/>
      <c r="T43" s="709"/>
    </row>
    <row r="44" spans="1:20">
      <c r="A44" s="709"/>
      <c r="B44" s="709"/>
      <c r="C44" s="709"/>
      <c r="D44" s="709"/>
      <c r="E44" s="709"/>
      <c r="F44" s="709"/>
      <c r="G44" s="709"/>
      <c r="H44" s="709"/>
      <c r="I44" s="709"/>
      <c r="J44" s="709"/>
      <c r="K44" s="709"/>
      <c r="L44" s="709"/>
      <c r="M44" s="709"/>
      <c r="N44" s="709"/>
      <c r="O44" s="709"/>
      <c r="P44" s="709"/>
      <c r="Q44" s="709"/>
      <c r="R44" s="709"/>
      <c r="S44" s="709"/>
      <c r="T44" s="709"/>
    </row>
  </sheetData>
  <mergeCells count="31">
    <mergeCell ref="F30:K30"/>
    <mergeCell ref="A44:T44"/>
    <mergeCell ref="A43:T43"/>
    <mergeCell ref="A42:T42"/>
    <mergeCell ref="A41:T41"/>
    <mergeCell ref="F29:K29"/>
    <mergeCell ref="C21:T21"/>
    <mergeCell ref="A23:D23"/>
    <mergeCell ref="F23:N23"/>
    <mergeCell ref="A24:D24"/>
    <mergeCell ref="F24:K24"/>
    <mergeCell ref="A25:D25"/>
    <mergeCell ref="F25:K25"/>
    <mergeCell ref="A26:D26"/>
    <mergeCell ref="F26:K26"/>
    <mergeCell ref="F27:K27"/>
    <mergeCell ref="A28:D28"/>
    <mergeCell ref="F28:K28"/>
    <mergeCell ref="A13:T13"/>
    <mergeCell ref="A14:B14"/>
    <mergeCell ref="C14:E14"/>
    <mergeCell ref="F14:H14"/>
    <mergeCell ref="I14:K14"/>
    <mergeCell ref="L14:N14"/>
    <mergeCell ref="O14:Q14"/>
    <mergeCell ref="R14:T14"/>
    <mergeCell ref="A5:T5"/>
    <mergeCell ref="B6:K6"/>
    <mergeCell ref="A7:T7"/>
    <mergeCell ref="A11:T11"/>
    <mergeCell ref="A12:T12"/>
  </mergeCells>
  <pageMargins left="0.511811024" right="0.511811024" top="0.78740157499999996" bottom="0.78740157499999996" header="0.31496062000000002" footer="0.31496062000000002"/>
  <pageSetup scale="60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Microsoft Equation 3.0" shapeId="11265" r:id="rId4">
          <objectPr defaultSize="0" autoPict="0" r:id="rId5">
            <anchor moveWithCells="1" sizeWithCells="1">
              <from>
                <xdr:col>0</xdr:col>
                <xdr:colOff>304800</xdr:colOff>
                <xdr:row>28</xdr:row>
                <xdr:rowOff>76200</xdr:rowOff>
              </from>
              <to>
                <xdr:col>3</xdr:col>
                <xdr:colOff>428625</xdr:colOff>
                <xdr:row>30</xdr:row>
                <xdr:rowOff>142875</xdr:rowOff>
              </to>
            </anchor>
          </objectPr>
        </oleObject>
      </mc:Choice>
      <mc:Fallback>
        <oleObject progId="Microsoft Equation 3.0" shapeId="11265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>
    <pageSetUpPr fitToPage="1"/>
  </sheetPr>
  <dimension ref="B1:V80"/>
  <sheetViews>
    <sheetView view="pageBreakPreview" topLeftCell="A55" zoomScaleSheetLayoutView="100" workbookViewId="0">
      <selection activeCell="K72" sqref="K72"/>
    </sheetView>
  </sheetViews>
  <sheetFormatPr defaultColWidth="9.140625" defaultRowHeight="9"/>
  <cols>
    <col min="1" max="1" width="1.7109375" style="287" customWidth="1"/>
    <col min="2" max="2" width="0.85546875" style="287" customWidth="1"/>
    <col min="3" max="3" width="5" style="288" customWidth="1"/>
    <col min="4" max="4" width="58.28515625" style="287" customWidth="1"/>
    <col min="5" max="5" width="5" style="287" customWidth="1"/>
    <col min="6" max="6" width="9.140625" style="287" customWidth="1"/>
    <col min="7" max="7" width="7.28515625" style="287" customWidth="1"/>
    <col min="8" max="8" width="8.7109375" style="287" bestFit="1" customWidth="1"/>
    <col min="9" max="9" width="10.42578125" style="287" bestFit="1" customWidth="1"/>
    <col min="10" max="10" width="8.42578125" style="287" customWidth="1"/>
    <col min="11" max="11" width="11.85546875" style="287" customWidth="1"/>
    <col min="12" max="12" width="0.85546875" style="287" customWidth="1"/>
    <col min="13" max="13" width="1.7109375" style="434" customWidth="1"/>
    <col min="14" max="16" width="9.28515625" style="434" customWidth="1"/>
    <col min="17" max="18" width="9.140625" style="434"/>
    <col min="19" max="16384" width="9.140625" style="287"/>
  </cols>
  <sheetData>
    <row r="1" spans="2:22" ht="8.25" customHeight="1"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435"/>
      <c r="N1" s="435"/>
      <c r="O1" s="435"/>
      <c r="P1" s="435"/>
      <c r="Q1" s="435"/>
      <c r="R1" s="435"/>
      <c r="S1" s="375"/>
      <c r="T1" s="375"/>
      <c r="U1" s="375"/>
      <c r="V1" s="375"/>
    </row>
    <row r="2" spans="2:22" ht="17.25" customHeight="1"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435"/>
      <c r="N2" s="435"/>
      <c r="O2" s="435"/>
      <c r="P2" s="435"/>
      <c r="Q2" s="435"/>
      <c r="R2" s="435"/>
      <c r="S2" s="375"/>
      <c r="T2" s="375"/>
      <c r="U2" s="375"/>
      <c r="V2" s="375"/>
    </row>
    <row r="3" spans="2:22" ht="20.25" customHeight="1">
      <c r="C3" s="375"/>
      <c r="D3" s="375"/>
      <c r="E3" s="375"/>
      <c r="F3" s="375"/>
      <c r="G3" s="375"/>
      <c r="H3" s="375"/>
      <c r="I3" s="375"/>
      <c r="J3" s="375"/>
      <c r="K3" s="375"/>
      <c r="L3" s="375"/>
      <c r="M3" s="435"/>
      <c r="N3" s="435"/>
      <c r="O3" s="435"/>
      <c r="P3" s="435"/>
      <c r="Q3" s="435"/>
      <c r="R3" s="435"/>
      <c r="S3" s="375"/>
      <c r="T3" s="375"/>
      <c r="U3" s="375"/>
      <c r="V3" s="375"/>
    </row>
    <row r="4" spans="2:22" ht="18" customHeight="1">
      <c r="C4" s="375"/>
      <c r="D4" s="375"/>
      <c r="E4" s="375"/>
      <c r="F4" s="375"/>
      <c r="G4" s="375"/>
      <c r="H4" s="375"/>
      <c r="I4" s="375"/>
      <c r="J4" s="375"/>
      <c r="K4" s="375"/>
      <c r="L4" s="375"/>
      <c r="M4" s="435"/>
      <c r="N4" s="435"/>
      <c r="O4" s="435"/>
      <c r="P4" s="435"/>
      <c r="Q4" s="435"/>
      <c r="R4" s="435"/>
      <c r="S4" s="375"/>
      <c r="T4" s="375"/>
      <c r="U4" s="375"/>
      <c r="V4" s="375"/>
    </row>
    <row r="5" spans="2:22" ht="18.75">
      <c r="C5" s="641" t="s">
        <v>335</v>
      </c>
      <c r="D5" s="641"/>
      <c r="E5" s="641"/>
      <c r="F5" s="641"/>
      <c r="G5" s="641"/>
      <c r="H5" s="641"/>
      <c r="I5" s="641"/>
      <c r="J5" s="641"/>
      <c r="K5" s="641"/>
      <c r="L5" s="397"/>
      <c r="M5" s="436"/>
      <c r="N5" s="436"/>
      <c r="O5" s="436"/>
      <c r="P5" s="436"/>
      <c r="Q5" s="436"/>
      <c r="R5" s="436"/>
      <c r="S5" s="397"/>
      <c r="T5" s="397"/>
      <c r="U5" s="397"/>
      <c r="V5" s="397"/>
    </row>
    <row r="6" spans="2:22" ht="12.75" customHeight="1">
      <c r="C6" s="98"/>
      <c r="D6" s="640"/>
      <c r="E6" s="640"/>
      <c r="F6" s="640"/>
      <c r="G6" s="640"/>
      <c r="H6" s="640"/>
      <c r="I6" s="640"/>
      <c r="J6" s="640"/>
      <c r="K6" s="640"/>
      <c r="L6" s="640"/>
      <c r="M6" s="640"/>
      <c r="N6" s="437"/>
      <c r="O6" s="438"/>
      <c r="P6" s="439"/>
      <c r="Q6" s="438"/>
      <c r="R6" s="438"/>
      <c r="S6" s="98"/>
      <c r="T6" s="98"/>
      <c r="U6" s="98"/>
      <c r="V6" s="98"/>
    </row>
    <row r="7" spans="2:22" ht="18.75">
      <c r="C7" s="641" t="s">
        <v>347</v>
      </c>
      <c r="D7" s="641"/>
      <c r="E7" s="641"/>
      <c r="F7" s="641"/>
      <c r="G7" s="641"/>
      <c r="H7" s="641"/>
      <c r="I7" s="641"/>
      <c r="J7" s="641"/>
      <c r="K7" s="641"/>
      <c r="L7" s="397"/>
      <c r="M7" s="436"/>
      <c r="N7" s="436"/>
      <c r="O7" s="436"/>
      <c r="P7" s="436"/>
      <c r="Q7" s="436"/>
      <c r="R7" s="436"/>
      <c r="S7" s="397"/>
      <c r="T7" s="397"/>
      <c r="U7" s="397"/>
      <c r="V7" s="397"/>
    </row>
    <row r="8" spans="2:22" ht="12.75" customHeight="1">
      <c r="C8" s="109"/>
      <c r="D8" s="373"/>
      <c r="E8" s="373"/>
      <c r="F8" s="373"/>
      <c r="G8" s="373"/>
      <c r="H8" s="373"/>
      <c r="I8" s="373"/>
      <c r="J8" s="373"/>
      <c r="K8" s="373"/>
      <c r="L8" s="373"/>
      <c r="M8" s="440"/>
      <c r="N8" s="440"/>
      <c r="O8" s="441"/>
      <c r="P8" s="442"/>
      <c r="Q8" s="441"/>
      <c r="R8" s="441"/>
      <c r="S8" s="109"/>
      <c r="T8" s="109"/>
      <c r="U8" s="109"/>
      <c r="V8" s="109"/>
    </row>
    <row r="9" spans="2:22" ht="15">
      <c r="C9" s="376" t="s">
        <v>349</v>
      </c>
      <c r="D9" s="394"/>
      <c r="E9" s="394"/>
      <c r="F9" s="394"/>
      <c r="G9" s="394"/>
      <c r="H9" s="394"/>
      <c r="I9" s="394"/>
      <c r="J9" s="394"/>
      <c r="K9" s="394"/>
      <c r="L9" s="394"/>
      <c r="M9" s="443"/>
      <c r="N9" s="443"/>
      <c r="O9" s="441"/>
      <c r="P9" s="442"/>
      <c r="Q9" s="441"/>
      <c r="R9" s="441"/>
      <c r="S9" s="376"/>
      <c r="T9" s="376"/>
      <c r="U9" s="376"/>
      <c r="V9" s="376"/>
    </row>
    <row r="10" spans="2:22" ht="15">
      <c r="C10" s="376" t="s">
        <v>346</v>
      </c>
      <c r="D10" s="394"/>
      <c r="E10" s="394"/>
      <c r="F10" s="394"/>
      <c r="G10" s="394"/>
      <c r="H10" s="394"/>
      <c r="I10" s="394"/>
      <c r="J10" s="394"/>
      <c r="K10" s="394"/>
      <c r="L10" s="394"/>
      <c r="M10" s="443"/>
      <c r="N10" s="443"/>
      <c r="O10" s="441"/>
      <c r="P10" s="442"/>
      <c r="Q10" s="441"/>
      <c r="R10" s="441"/>
      <c r="S10" s="376"/>
      <c r="T10" s="376"/>
      <c r="U10" s="376"/>
      <c r="V10" s="376"/>
    </row>
    <row r="11" spans="2:22" ht="15" customHeight="1">
      <c r="C11" s="400" t="s">
        <v>352</v>
      </c>
      <c r="D11" s="406"/>
      <c r="E11" s="399"/>
      <c r="F11" s="399"/>
      <c r="G11" s="399"/>
      <c r="H11" s="399"/>
      <c r="I11" s="399"/>
      <c r="J11" s="399"/>
      <c r="K11" s="399"/>
      <c r="L11" s="399"/>
      <c r="M11" s="438"/>
      <c r="N11" s="438"/>
      <c r="O11" s="438"/>
      <c r="P11" s="438"/>
      <c r="Q11" s="438"/>
      <c r="R11" s="438"/>
      <c r="S11" s="399"/>
      <c r="T11" s="399"/>
      <c r="U11" s="399"/>
      <c r="V11" s="399"/>
    </row>
    <row r="12" spans="2:22" ht="15" customHeight="1">
      <c r="C12" s="398" t="s">
        <v>348</v>
      </c>
      <c r="D12" s="95"/>
      <c r="E12" s="95"/>
      <c r="F12" s="95"/>
      <c r="G12" s="95"/>
      <c r="H12" s="95"/>
      <c r="I12" s="95"/>
      <c r="J12" s="95"/>
      <c r="K12" s="95"/>
      <c r="L12" s="95"/>
      <c r="M12" s="444"/>
      <c r="N12" s="444"/>
      <c r="O12" s="444"/>
      <c r="P12" s="444"/>
      <c r="Q12" s="444"/>
      <c r="R12" s="444"/>
      <c r="S12" s="95"/>
      <c r="T12" s="95"/>
      <c r="U12" s="95"/>
      <c r="V12" s="95"/>
    </row>
    <row r="13" spans="2:22" ht="12.75" customHeight="1"/>
    <row r="14" spans="2:22" ht="5.0999999999999996" customHeight="1">
      <c r="B14" s="293"/>
      <c r="C14" s="294"/>
      <c r="D14" s="294"/>
      <c r="E14" s="294"/>
      <c r="F14" s="294"/>
      <c r="G14" s="294"/>
      <c r="H14" s="294"/>
      <c r="I14" s="294"/>
      <c r="J14" s="294"/>
      <c r="K14" s="294"/>
      <c r="L14" s="295"/>
    </row>
    <row r="15" spans="2:22" ht="5.0999999999999996" customHeight="1">
      <c r="B15" s="289"/>
      <c r="C15" s="290"/>
      <c r="D15" s="291"/>
      <c r="E15" s="291"/>
      <c r="F15" s="291"/>
      <c r="G15" s="291"/>
      <c r="H15" s="291"/>
      <c r="I15" s="291"/>
      <c r="J15" s="291"/>
      <c r="K15" s="291"/>
      <c r="L15" s="292"/>
    </row>
    <row r="16" spans="2:22" s="518" customFormat="1" ht="15" customHeight="1">
      <c r="B16" s="513"/>
      <c r="C16" s="717" t="s">
        <v>265</v>
      </c>
      <c r="D16" s="718"/>
      <c r="E16" s="514"/>
      <c r="F16" s="514"/>
      <c r="G16" s="514"/>
      <c r="H16" s="515" t="s">
        <v>266</v>
      </c>
      <c r="I16" s="515" t="s">
        <v>267</v>
      </c>
      <c r="J16" s="515" t="s">
        <v>268</v>
      </c>
      <c r="K16" s="515" t="s">
        <v>269</v>
      </c>
      <c r="L16" s="516"/>
      <c r="M16" s="517"/>
      <c r="N16" s="517"/>
      <c r="O16" s="517"/>
      <c r="P16" s="517"/>
      <c r="Q16" s="517"/>
      <c r="R16" s="517"/>
    </row>
    <row r="17" spans="2:18" s="518" customFormat="1" ht="35.1" customHeight="1">
      <c r="B17" s="513"/>
      <c r="C17" s="720" t="s">
        <v>339</v>
      </c>
      <c r="D17" s="721"/>
      <c r="E17" s="721"/>
      <c r="F17" s="721"/>
      <c r="G17" s="722"/>
      <c r="H17" s="519" t="s">
        <v>340</v>
      </c>
      <c r="I17" s="520" t="s">
        <v>574</v>
      </c>
      <c r="J17" s="521" t="s">
        <v>0</v>
      </c>
      <c r="K17" s="521" t="s">
        <v>330</v>
      </c>
      <c r="L17" s="516"/>
      <c r="M17" s="517"/>
      <c r="N17" s="517"/>
      <c r="O17" s="517"/>
      <c r="P17" s="517"/>
      <c r="Q17" s="517"/>
      <c r="R17" s="517"/>
    </row>
    <row r="18" spans="2:18" s="518" customFormat="1" ht="5.0999999999999996" customHeight="1">
      <c r="B18" s="522"/>
      <c r="C18" s="523"/>
      <c r="D18" s="523"/>
      <c r="E18" s="523"/>
      <c r="F18" s="523"/>
      <c r="G18" s="523"/>
      <c r="H18" s="523"/>
      <c r="I18" s="523"/>
      <c r="J18" s="524"/>
      <c r="K18" s="524"/>
      <c r="L18" s="525"/>
      <c r="M18" s="517"/>
      <c r="N18" s="517"/>
      <c r="O18" s="517"/>
      <c r="P18" s="517"/>
      <c r="Q18" s="517"/>
      <c r="R18" s="517"/>
    </row>
    <row r="19" spans="2:18" s="518" customFormat="1" ht="9.9499999999999993" customHeight="1">
      <c r="B19" s="526"/>
      <c r="C19" s="527"/>
      <c r="D19" s="527"/>
      <c r="E19" s="527"/>
      <c r="F19" s="527"/>
      <c r="G19" s="527"/>
      <c r="H19" s="527"/>
      <c r="I19" s="527"/>
      <c r="J19" s="528"/>
      <c r="K19" s="528"/>
      <c r="L19" s="526"/>
      <c r="M19" s="517"/>
      <c r="N19" s="517"/>
      <c r="O19" s="517"/>
      <c r="P19" s="517"/>
      <c r="Q19" s="517"/>
      <c r="R19" s="517"/>
    </row>
    <row r="20" spans="2:18" s="518" customFormat="1" ht="5.0999999999999996" customHeight="1">
      <c r="B20" s="529"/>
      <c r="C20" s="530"/>
      <c r="D20" s="531"/>
      <c r="E20" s="531"/>
      <c r="F20" s="531"/>
      <c r="G20" s="531"/>
      <c r="H20" s="531"/>
      <c r="I20" s="531"/>
      <c r="J20" s="531"/>
      <c r="K20" s="531"/>
      <c r="L20" s="532"/>
      <c r="M20" s="517"/>
      <c r="N20" s="517"/>
      <c r="O20" s="517"/>
      <c r="P20" s="517"/>
      <c r="Q20" s="517"/>
      <c r="R20" s="517"/>
    </row>
    <row r="21" spans="2:18" s="536" customFormat="1" ht="21.95" customHeight="1">
      <c r="B21" s="533"/>
      <c r="C21" s="719" t="s">
        <v>14</v>
      </c>
      <c r="D21" s="716" t="s">
        <v>270</v>
      </c>
      <c r="E21" s="716" t="s">
        <v>271</v>
      </c>
      <c r="F21" s="716" t="s">
        <v>272</v>
      </c>
      <c r="G21" s="716" t="s">
        <v>273</v>
      </c>
      <c r="H21" s="716" t="s">
        <v>274</v>
      </c>
      <c r="I21" s="716"/>
      <c r="J21" s="716"/>
      <c r="K21" s="716" t="s">
        <v>13</v>
      </c>
      <c r="L21" s="534"/>
      <c r="M21" s="535"/>
      <c r="N21" s="535"/>
      <c r="O21" s="535"/>
      <c r="P21" s="535"/>
      <c r="Q21" s="535"/>
      <c r="R21" s="535"/>
    </row>
    <row r="22" spans="2:18" s="536" customFormat="1" ht="21.95" customHeight="1">
      <c r="B22" s="533"/>
      <c r="C22" s="719"/>
      <c r="D22" s="716"/>
      <c r="E22" s="716"/>
      <c r="F22" s="716"/>
      <c r="G22" s="716"/>
      <c r="H22" s="537" t="s">
        <v>275</v>
      </c>
      <c r="I22" s="537" t="s">
        <v>276</v>
      </c>
      <c r="J22" s="537" t="s">
        <v>277</v>
      </c>
      <c r="K22" s="716"/>
      <c r="L22" s="534"/>
      <c r="M22" s="535"/>
      <c r="N22" s="535"/>
      <c r="O22" s="535" t="s">
        <v>309</v>
      </c>
      <c r="P22" s="535" t="s">
        <v>310</v>
      </c>
      <c r="Q22" s="535" t="s">
        <v>311</v>
      </c>
      <c r="R22" s="535"/>
    </row>
    <row r="23" spans="2:18" s="518" customFormat="1" ht="5.0999999999999996" customHeight="1">
      <c r="B23" s="513"/>
      <c r="C23" s="538"/>
      <c r="D23" s="539"/>
      <c r="E23" s="539"/>
      <c r="F23" s="539"/>
      <c r="G23" s="539"/>
      <c r="H23" s="539"/>
      <c r="I23" s="539"/>
      <c r="J23" s="539"/>
      <c r="K23" s="539"/>
      <c r="L23" s="516"/>
      <c r="M23" s="517"/>
      <c r="N23" s="517"/>
      <c r="O23" s="517"/>
      <c r="P23" s="517"/>
      <c r="Q23" s="517"/>
      <c r="R23" s="517"/>
    </row>
    <row r="24" spans="2:18" s="518" customFormat="1" ht="11.25">
      <c r="B24" s="513"/>
      <c r="C24" s="540" t="s">
        <v>278</v>
      </c>
      <c r="D24" s="541" t="s">
        <v>300</v>
      </c>
      <c r="E24" s="542" t="s">
        <v>299</v>
      </c>
      <c r="F24" s="543">
        <v>0.14000000000000001</v>
      </c>
      <c r="G24" s="544">
        <v>15.6</v>
      </c>
      <c r="H24" s="544"/>
      <c r="I24" s="544"/>
      <c r="J24" s="544">
        <f t="shared" ref="J24" si="0">F24*G24</f>
        <v>2.1800000000000002</v>
      </c>
      <c r="K24" s="545" t="s">
        <v>301</v>
      </c>
      <c r="L24" s="516"/>
      <c r="M24" s="517"/>
      <c r="N24" s="546" t="s">
        <v>351</v>
      </c>
      <c r="O24" s="547">
        <v>5.0999999999999996</v>
      </c>
      <c r="P24" s="546">
        <v>1.5</v>
      </c>
      <c r="Q24" s="517">
        <f>P24*O24</f>
        <v>7.65</v>
      </c>
      <c r="R24" s="517"/>
    </row>
    <row r="25" spans="2:18" s="518" customFormat="1" ht="11.25">
      <c r="B25" s="513"/>
      <c r="C25" s="538"/>
      <c r="D25" s="548"/>
      <c r="E25" s="549"/>
      <c r="F25" s="550"/>
      <c r="G25" s="550"/>
      <c r="H25" s="550"/>
      <c r="I25" s="550"/>
      <c r="J25" s="550"/>
      <c r="K25" s="551"/>
      <c r="L25" s="516"/>
      <c r="M25" s="517"/>
      <c r="N25" s="546"/>
      <c r="O25" s="517"/>
      <c r="P25" s="546"/>
      <c r="Q25" s="517"/>
      <c r="R25" s="517"/>
    </row>
    <row r="26" spans="2:18" s="518" customFormat="1" ht="11.25">
      <c r="B26" s="513"/>
      <c r="C26" s="540"/>
      <c r="D26" s="552" t="s">
        <v>279</v>
      </c>
      <c r="E26" s="553"/>
      <c r="F26" s="554"/>
      <c r="G26" s="555"/>
      <c r="H26" s="544">
        <f>ROUND(SUM(H24:H25),2)</f>
        <v>0</v>
      </c>
      <c r="I26" s="544">
        <f>ROUND(SUM(I24:I25),2)</f>
        <v>0</v>
      </c>
      <c r="J26" s="544">
        <f>ROUND(SUM(J24:J25),2)</f>
        <v>2.1800000000000002</v>
      </c>
      <c r="K26" s="544">
        <f>SUM(H26:J26)</f>
        <v>2.1800000000000002</v>
      </c>
      <c r="L26" s="516"/>
      <c r="M26" s="517"/>
      <c r="N26" s="546"/>
      <c r="O26" s="547">
        <f>P24*3*0.3</f>
        <v>1.35</v>
      </c>
      <c r="P26" s="546"/>
      <c r="Q26" s="517"/>
      <c r="R26" s="517"/>
    </row>
    <row r="27" spans="2:18" s="518" customFormat="1" ht="11.25">
      <c r="B27" s="513"/>
      <c r="C27" s="540"/>
      <c r="D27" s="556" t="s">
        <v>280</v>
      </c>
      <c r="E27" s="537" t="s">
        <v>203</v>
      </c>
      <c r="F27" s="544">
        <v>0</v>
      </c>
      <c r="G27" s="544">
        <f>J26</f>
        <v>2.1800000000000002</v>
      </c>
      <c r="H27" s="557"/>
      <c r="I27" s="555"/>
      <c r="J27" s="544">
        <f>ROUND(F27*G27/100,2)</f>
        <v>0</v>
      </c>
      <c r="K27" s="544"/>
      <c r="L27" s="516"/>
      <c r="M27" s="517"/>
      <c r="N27" s="546"/>
      <c r="O27" s="547"/>
      <c r="P27" s="546"/>
      <c r="Q27" s="517"/>
      <c r="R27" s="517"/>
    </row>
    <row r="28" spans="2:18" s="518" customFormat="1" ht="11.25">
      <c r="B28" s="513"/>
      <c r="C28" s="540"/>
      <c r="D28" s="556" t="s">
        <v>281</v>
      </c>
      <c r="E28" s="537" t="s">
        <v>203</v>
      </c>
      <c r="F28" s="544">
        <v>0</v>
      </c>
      <c r="G28" s="544">
        <f>I26</f>
        <v>0</v>
      </c>
      <c r="H28" s="544"/>
      <c r="I28" s="544">
        <f>ROUND(F28*G28/100,2)</f>
        <v>0</v>
      </c>
      <c r="J28" s="557"/>
      <c r="K28" s="555"/>
      <c r="L28" s="516"/>
      <c r="M28" s="517"/>
      <c r="N28" s="546"/>
      <c r="O28" s="547"/>
      <c r="P28" s="546"/>
      <c r="Q28" s="517"/>
      <c r="R28" s="517"/>
    </row>
    <row r="29" spans="2:18" s="559" customFormat="1" ht="11.25">
      <c r="B29" s="513"/>
      <c r="C29" s="540"/>
      <c r="D29" s="556" t="s">
        <v>282</v>
      </c>
      <c r="E29" s="537" t="s">
        <v>203</v>
      </c>
      <c r="F29" s="544">
        <v>0</v>
      </c>
      <c r="G29" s="544">
        <f>H26</f>
        <v>0</v>
      </c>
      <c r="H29" s="544">
        <f>ROUND(F29/100*G29,2)</f>
        <v>0</v>
      </c>
      <c r="I29" s="557"/>
      <c r="J29" s="554"/>
      <c r="K29" s="555"/>
      <c r="L29" s="516"/>
      <c r="M29" s="558"/>
      <c r="N29" s="558"/>
      <c r="O29" s="558"/>
      <c r="P29" s="558"/>
      <c r="Q29" s="558"/>
      <c r="R29" s="558"/>
    </row>
    <row r="30" spans="2:18" s="518" customFormat="1" ht="11.25">
      <c r="B30" s="513"/>
      <c r="C30" s="540"/>
      <c r="D30" s="552" t="s">
        <v>283</v>
      </c>
      <c r="E30" s="553"/>
      <c r="F30" s="554"/>
      <c r="G30" s="555"/>
      <c r="H30" s="544">
        <f>SUM(H26,H29)</f>
        <v>0</v>
      </c>
      <c r="I30" s="544">
        <f>SUM(I26,I28)</f>
        <v>0</v>
      </c>
      <c r="J30" s="544">
        <f>SUM(J26:J27)</f>
        <v>2.1800000000000002</v>
      </c>
      <c r="K30" s="544">
        <f>SUM(H30:J30)</f>
        <v>2.1800000000000002</v>
      </c>
      <c r="L30" s="516"/>
      <c r="M30" s="517"/>
      <c r="N30" s="517"/>
      <c r="O30" s="517"/>
      <c r="P30" s="517"/>
      <c r="Q30" s="517"/>
      <c r="R30" s="517"/>
    </row>
    <row r="31" spans="2:18" s="518" customFormat="1" ht="11.25">
      <c r="B31" s="513"/>
      <c r="C31" s="540"/>
      <c r="D31" s="556" t="s">
        <v>284</v>
      </c>
      <c r="E31" s="537" t="s">
        <v>203</v>
      </c>
      <c r="F31" s="544"/>
      <c r="G31" s="544">
        <f>SUM(K30)</f>
        <v>2.1800000000000002</v>
      </c>
      <c r="H31" s="557"/>
      <c r="I31" s="554"/>
      <c r="J31" s="555"/>
      <c r="K31" s="544">
        <f>ROUND(F31*G31/100,2)</f>
        <v>0</v>
      </c>
      <c r="L31" s="516"/>
      <c r="M31" s="517"/>
      <c r="N31" s="517"/>
      <c r="O31" s="517"/>
      <c r="P31" s="517"/>
      <c r="Q31" s="517"/>
      <c r="R31" s="517"/>
    </row>
    <row r="32" spans="2:18" s="518" customFormat="1" ht="11.25">
      <c r="B32" s="513"/>
      <c r="C32" s="540"/>
      <c r="D32" s="552" t="s">
        <v>285</v>
      </c>
      <c r="E32" s="560"/>
      <c r="F32" s="560"/>
      <c r="G32" s="560"/>
      <c r="H32" s="560"/>
      <c r="I32" s="560"/>
      <c r="J32" s="561"/>
      <c r="K32" s="544">
        <f>SUM(K30:K31)</f>
        <v>2.1800000000000002</v>
      </c>
      <c r="L32" s="516"/>
      <c r="M32" s="517"/>
      <c r="N32" s="517"/>
      <c r="O32" s="517"/>
      <c r="P32" s="517"/>
      <c r="Q32" s="517"/>
      <c r="R32" s="517"/>
    </row>
    <row r="33" spans="2:18" s="518" customFormat="1" ht="11.25">
      <c r="B33" s="513"/>
      <c r="C33" s="540"/>
      <c r="D33" s="552" t="s">
        <v>286</v>
      </c>
      <c r="E33" s="561"/>
      <c r="F33" s="544">
        <v>1</v>
      </c>
      <c r="G33" s="544">
        <f>K32</f>
        <v>2.1800000000000002</v>
      </c>
      <c r="H33" s="557"/>
      <c r="I33" s="554"/>
      <c r="J33" s="555"/>
      <c r="K33" s="544">
        <f>ROUND(G33/F33,2)</f>
        <v>2.1800000000000002</v>
      </c>
      <c r="L33" s="516"/>
      <c r="M33" s="517"/>
      <c r="N33" s="517"/>
      <c r="O33" s="517"/>
      <c r="P33" s="517"/>
      <c r="Q33" s="517"/>
      <c r="R33" s="517"/>
    </row>
    <row r="34" spans="2:18" s="518" customFormat="1" ht="11.25">
      <c r="B34" s="513"/>
      <c r="C34" s="540"/>
      <c r="D34" s="562" t="s">
        <v>287</v>
      </c>
      <c r="E34" s="563"/>
      <c r="F34" s="563"/>
      <c r="G34" s="563"/>
      <c r="H34" s="563"/>
      <c r="I34" s="563"/>
      <c r="J34" s="564"/>
      <c r="K34" s="565">
        <f>K33</f>
        <v>2.1800000000000002</v>
      </c>
      <c r="L34" s="516"/>
      <c r="M34" s="517"/>
      <c r="N34" s="517"/>
      <c r="O34" s="517"/>
      <c r="P34" s="517"/>
      <c r="Q34" s="517"/>
      <c r="R34" s="517"/>
    </row>
    <row r="35" spans="2:18" s="518" customFormat="1" ht="18.75">
      <c r="B35" s="513"/>
      <c r="C35" s="566"/>
      <c r="D35" s="567"/>
      <c r="E35" s="567"/>
      <c r="F35" s="567"/>
      <c r="G35" s="567"/>
      <c r="H35" s="567"/>
      <c r="I35" s="567"/>
      <c r="J35" s="567"/>
      <c r="K35" s="567"/>
      <c r="L35" s="516"/>
      <c r="M35" s="568"/>
      <c r="N35" s="517"/>
      <c r="O35" s="517"/>
      <c r="P35" s="517"/>
      <c r="Q35" s="517"/>
      <c r="R35" s="517"/>
    </row>
    <row r="36" spans="2:18" s="518" customFormat="1" ht="11.25">
      <c r="B36" s="513"/>
      <c r="C36" s="538"/>
      <c r="D36" s="539"/>
      <c r="E36" s="539"/>
      <c r="F36" s="539"/>
      <c r="G36" s="539"/>
      <c r="H36" s="539"/>
      <c r="I36" s="539"/>
      <c r="J36" s="539"/>
      <c r="K36" s="539"/>
      <c r="L36" s="516"/>
      <c r="M36" s="517"/>
      <c r="N36" s="517"/>
      <c r="O36" s="517"/>
      <c r="P36" s="517"/>
      <c r="Q36" s="517"/>
      <c r="R36" s="517"/>
    </row>
    <row r="37" spans="2:18" s="518" customFormat="1" ht="11.25">
      <c r="B37" s="513"/>
      <c r="C37" s="569"/>
      <c r="D37" s="514"/>
      <c r="E37" s="514"/>
      <c r="F37" s="514"/>
      <c r="G37" s="514"/>
      <c r="H37" s="514"/>
      <c r="I37" s="514"/>
      <c r="J37" s="514"/>
      <c r="K37" s="514"/>
      <c r="L37" s="516"/>
      <c r="M37" s="517"/>
      <c r="N37" s="517"/>
      <c r="O37" s="517"/>
      <c r="P37" s="517"/>
      <c r="Q37" s="517"/>
      <c r="R37" s="517"/>
    </row>
    <row r="38" spans="2:18" s="518" customFormat="1" ht="11.25">
      <c r="B38" s="513"/>
      <c r="C38" s="570" t="s">
        <v>278</v>
      </c>
      <c r="D38" s="571" t="s">
        <v>288</v>
      </c>
      <c r="E38" s="514"/>
      <c r="F38" s="514"/>
      <c r="G38" s="514"/>
      <c r="H38" s="514"/>
      <c r="I38" s="514"/>
      <c r="J38" s="514"/>
      <c r="K38" s="572"/>
      <c r="L38" s="516"/>
      <c r="M38" s="517"/>
      <c r="N38" s="573"/>
      <c r="O38" s="573"/>
      <c r="P38" s="573"/>
      <c r="Q38" s="517"/>
      <c r="R38" s="517"/>
    </row>
    <row r="39" spans="2:18" s="518" customFormat="1" ht="11.25">
      <c r="B39" s="522"/>
      <c r="C39" s="574"/>
      <c r="D39" s="712" t="s">
        <v>341</v>
      </c>
      <c r="E39" s="712"/>
      <c r="F39" s="712"/>
      <c r="G39" s="712"/>
      <c r="H39" s="712"/>
      <c r="I39" s="712"/>
      <c r="J39" s="712"/>
      <c r="K39" s="713"/>
      <c r="L39" s="525"/>
      <c r="M39" s="517"/>
      <c r="N39" s="517"/>
      <c r="O39" s="517"/>
      <c r="P39" s="517"/>
      <c r="Q39" s="517"/>
      <c r="R39" s="517"/>
    </row>
    <row r="40" spans="2:18" s="559" customFormat="1" ht="11.25">
      <c r="C40" s="575"/>
      <c r="D40" s="714"/>
      <c r="E40" s="714"/>
      <c r="F40" s="714"/>
      <c r="G40" s="714"/>
      <c r="H40" s="714"/>
      <c r="I40" s="714"/>
      <c r="J40" s="714"/>
      <c r="K40" s="715"/>
      <c r="M40" s="558"/>
      <c r="N40" s="576"/>
      <c r="O40" s="576"/>
      <c r="P40" s="576"/>
      <c r="Q40" s="558"/>
      <c r="R40" s="558"/>
    </row>
    <row r="41" spans="2:18" s="518" customFormat="1" ht="11.25">
      <c r="B41" s="529"/>
      <c r="C41" s="569"/>
      <c r="D41" s="514"/>
      <c r="E41" s="514"/>
      <c r="F41" s="514"/>
      <c r="G41" s="514"/>
      <c r="H41" s="514"/>
      <c r="I41" s="514"/>
      <c r="J41" s="514"/>
      <c r="K41" s="514"/>
      <c r="L41" s="532"/>
      <c r="M41" s="517"/>
      <c r="N41" s="517"/>
      <c r="O41" s="517"/>
      <c r="P41" s="517"/>
      <c r="Q41" s="517"/>
      <c r="R41" s="517"/>
    </row>
    <row r="42" spans="2:18" s="577" customFormat="1">
      <c r="C42" s="578"/>
      <c r="M42" s="517"/>
      <c r="N42" s="517"/>
      <c r="O42" s="517"/>
      <c r="P42" s="517"/>
      <c r="Q42" s="517"/>
      <c r="R42" s="517"/>
    </row>
    <row r="43" spans="2:18" s="577" customFormat="1">
      <c r="C43" s="578"/>
      <c r="M43" s="517"/>
      <c r="N43" s="517"/>
      <c r="O43" s="517"/>
      <c r="P43" s="517"/>
      <c r="Q43" s="517"/>
      <c r="R43" s="517"/>
    </row>
    <row r="44" spans="2:18" s="577" customFormat="1">
      <c r="C44" s="578"/>
      <c r="M44" s="517"/>
      <c r="N44" s="517"/>
      <c r="O44" s="517"/>
      <c r="P44" s="517"/>
      <c r="Q44" s="517"/>
      <c r="R44" s="517"/>
    </row>
    <row r="45" spans="2:18" s="577" customFormat="1">
      <c r="C45" s="578"/>
      <c r="M45" s="517"/>
      <c r="N45" s="517"/>
      <c r="O45" s="517"/>
      <c r="P45" s="517"/>
      <c r="Q45" s="517"/>
      <c r="R45" s="517"/>
    </row>
    <row r="46" spans="2:18" s="577" customFormat="1" ht="11.25">
      <c r="C46" s="717" t="s">
        <v>265</v>
      </c>
      <c r="D46" s="718"/>
      <c r="E46" s="514"/>
      <c r="F46" s="514"/>
      <c r="G46" s="514"/>
      <c r="H46" s="515" t="s">
        <v>266</v>
      </c>
      <c r="I46" s="515" t="s">
        <v>267</v>
      </c>
      <c r="J46" s="515" t="s">
        <v>268</v>
      </c>
      <c r="K46" s="515" t="s">
        <v>269</v>
      </c>
      <c r="M46" s="517"/>
      <c r="N46" s="517"/>
      <c r="O46" s="517"/>
      <c r="P46" s="517"/>
      <c r="Q46" s="517"/>
      <c r="R46" s="517"/>
    </row>
    <row r="47" spans="2:18" s="577" customFormat="1" ht="22.5">
      <c r="C47" s="720" t="s">
        <v>446</v>
      </c>
      <c r="D47" s="721"/>
      <c r="E47" s="721"/>
      <c r="F47" s="721"/>
      <c r="G47" s="722"/>
      <c r="H47" s="519" t="s">
        <v>447</v>
      </c>
      <c r="I47" s="520" t="s">
        <v>519</v>
      </c>
      <c r="J47" s="521" t="s">
        <v>0</v>
      </c>
      <c r="K47" s="521" t="s">
        <v>466</v>
      </c>
      <c r="M47" s="517"/>
      <c r="N47" s="517"/>
      <c r="O47" s="517"/>
      <c r="P47" s="517"/>
      <c r="Q47" s="517"/>
      <c r="R47" s="517"/>
    </row>
    <row r="48" spans="2:18" s="577" customFormat="1" ht="12.75">
      <c r="C48" s="523"/>
      <c r="D48" s="523"/>
      <c r="E48" s="523"/>
      <c r="F48" s="523"/>
      <c r="G48" s="523"/>
      <c r="H48" s="523"/>
      <c r="I48" s="523"/>
      <c r="J48" s="524"/>
      <c r="K48" s="524"/>
      <c r="M48" s="517"/>
      <c r="N48" s="517"/>
      <c r="O48" s="517"/>
      <c r="P48" s="517"/>
      <c r="Q48" s="517"/>
      <c r="R48" s="517"/>
    </row>
    <row r="49" spans="3:18" s="577" customFormat="1" ht="12.75">
      <c r="C49" s="527"/>
      <c r="D49" s="527"/>
      <c r="E49" s="527"/>
      <c r="F49" s="527"/>
      <c r="G49" s="527"/>
      <c r="H49" s="527"/>
      <c r="I49" s="527"/>
      <c r="J49" s="528"/>
      <c r="K49" s="528"/>
      <c r="M49" s="517"/>
      <c r="N49" s="517"/>
      <c r="O49" s="517"/>
      <c r="P49" s="517"/>
      <c r="Q49" s="517"/>
      <c r="R49" s="517"/>
    </row>
    <row r="50" spans="3:18" s="577" customFormat="1">
      <c r="C50" s="530"/>
      <c r="D50" s="531"/>
      <c r="E50" s="531"/>
      <c r="F50" s="531"/>
      <c r="G50" s="531"/>
      <c r="H50" s="531"/>
      <c r="I50" s="531"/>
      <c r="J50" s="531"/>
      <c r="K50" s="531"/>
      <c r="M50" s="517"/>
      <c r="N50" s="517"/>
      <c r="O50" s="517"/>
      <c r="P50" s="517"/>
      <c r="Q50" s="517"/>
      <c r="R50" s="517"/>
    </row>
    <row r="51" spans="3:18" s="577" customFormat="1" ht="11.25">
      <c r="C51" s="719" t="s">
        <v>14</v>
      </c>
      <c r="D51" s="716" t="s">
        <v>270</v>
      </c>
      <c r="E51" s="716" t="s">
        <v>271</v>
      </c>
      <c r="F51" s="716" t="s">
        <v>272</v>
      </c>
      <c r="G51" s="716" t="s">
        <v>273</v>
      </c>
      <c r="H51" s="716" t="s">
        <v>274</v>
      </c>
      <c r="I51" s="716"/>
      <c r="J51" s="716"/>
      <c r="K51" s="716" t="s">
        <v>13</v>
      </c>
      <c r="M51" s="517"/>
      <c r="N51" s="517"/>
      <c r="O51" s="517"/>
      <c r="P51" s="517"/>
      <c r="Q51" s="517"/>
      <c r="R51" s="517"/>
    </row>
    <row r="52" spans="3:18" s="577" customFormat="1" ht="11.25">
      <c r="C52" s="719"/>
      <c r="D52" s="716"/>
      <c r="E52" s="716"/>
      <c r="F52" s="716"/>
      <c r="G52" s="716"/>
      <c r="H52" s="537" t="s">
        <v>275</v>
      </c>
      <c r="I52" s="537" t="s">
        <v>276</v>
      </c>
      <c r="J52" s="537" t="s">
        <v>277</v>
      </c>
      <c r="K52" s="716"/>
      <c r="M52" s="517"/>
      <c r="N52" s="517"/>
      <c r="O52" s="517"/>
      <c r="P52" s="517"/>
      <c r="Q52" s="517"/>
      <c r="R52" s="517"/>
    </row>
    <row r="53" spans="3:18" s="577" customFormat="1" ht="11.25">
      <c r="C53" s="538"/>
      <c r="D53" s="539"/>
      <c r="E53" s="539"/>
      <c r="F53" s="539"/>
      <c r="G53" s="539"/>
      <c r="H53" s="539"/>
      <c r="I53" s="539"/>
      <c r="J53" s="539"/>
      <c r="K53" s="539"/>
      <c r="M53" s="517"/>
      <c r="N53" s="517"/>
      <c r="O53" s="517"/>
      <c r="P53" s="517"/>
      <c r="Q53" s="517"/>
      <c r="R53" s="517"/>
    </row>
    <row r="54" spans="3:18" s="577" customFormat="1" ht="11.25">
      <c r="C54" s="540"/>
      <c r="D54" s="541"/>
      <c r="E54" s="618"/>
      <c r="F54" s="619"/>
      <c r="G54" s="620"/>
      <c r="H54" s="620"/>
      <c r="I54" s="620"/>
      <c r="J54" s="544"/>
      <c r="K54" s="545"/>
      <c r="M54" s="517"/>
      <c r="N54" s="517"/>
      <c r="O54" s="517"/>
      <c r="P54" s="517"/>
      <c r="Q54" s="517"/>
      <c r="R54" s="517"/>
    </row>
    <row r="55" spans="3:18" s="577" customFormat="1" ht="22.5">
      <c r="C55" s="540" t="s">
        <v>278</v>
      </c>
      <c r="D55" s="617" t="s">
        <v>448</v>
      </c>
      <c r="E55" s="621" t="s">
        <v>1</v>
      </c>
      <c r="F55" s="543">
        <v>1</v>
      </c>
      <c r="G55" s="622">
        <v>5.57</v>
      </c>
      <c r="H55" s="544">
        <f>F55*G55</f>
        <v>5.57</v>
      </c>
      <c r="I55" s="623"/>
      <c r="J55" s="555"/>
      <c r="K55" s="582" t="s">
        <v>449</v>
      </c>
      <c r="L55" s="630"/>
      <c r="M55" s="517"/>
      <c r="N55" s="517"/>
      <c r="O55" s="517"/>
      <c r="P55" s="517"/>
      <c r="Q55" s="517"/>
      <c r="R55" s="517"/>
    </row>
    <row r="56" spans="3:18" s="577" customFormat="1" ht="22.5">
      <c r="C56" s="540" t="s">
        <v>450</v>
      </c>
      <c r="D56" s="617" t="s">
        <v>451</v>
      </c>
      <c r="E56" s="624" t="s">
        <v>1</v>
      </c>
      <c r="F56" s="627">
        <v>4</v>
      </c>
      <c r="G56" s="554">
        <v>13.09</v>
      </c>
      <c r="H56" s="555">
        <f t="shared" ref="H56:H58" si="1">F56*G56</f>
        <v>52.36</v>
      </c>
      <c r="I56" s="555"/>
      <c r="J56" s="555"/>
      <c r="K56" s="631" t="s">
        <v>452</v>
      </c>
      <c r="M56" s="517"/>
      <c r="N56" s="517"/>
      <c r="O56" s="517"/>
      <c r="P56" s="517"/>
      <c r="Q56" s="517"/>
      <c r="R56" s="517"/>
    </row>
    <row r="57" spans="3:18" s="577" customFormat="1" ht="22.5">
      <c r="C57" s="540" t="s">
        <v>453</v>
      </c>
      <c r="D57" s="617" t="s">
        <v>454</v>
      </c>
      <c r="E57" s="542" t="s">
        <v>0</v>
      </c>
      <c r="F57" s="543">
        <v>1</v>
      </c>
      <c r="G57" s="554">
        <v>225</v>
      </c>
      <c r="H57" s="544">
        <f t="shared" si="1"/>
        <v>225</v>
      </c>
      <c r="I57" s="544"/>
      <c r="J57" s="544"/>
      <c r="K57" s="632" t="s">
        <v>455</v>
      </c>
      <c r="L57" s="633"/>
      <c r="M57" s="517"/>
      <c r="N57" s="517"/>
      <c r="O57" s="517"/>
      <c r="P57" s="517"/>
      <c r="Q57" s="517"/>
      <c r="R57" s="517"/>
    </row>
    <row r="58" spans="3:18" s="577" customFormat="1" ht="11.25">
      <c r="C58" s="540" t="s">
        <v>456</v>
      </c>
      <c r="D58" s="617" t="s">
        <v>457</v>
      </c>
      <c r="E58" s="624" t="s">
        <v>298</v>
      </c>
      <c r="F58" s="625">
        <v>0.11</v>
      </c>
      <c r="G58" s="554">
        <v>24.57</v>
      </c>
      <c r="H58" s="554">
        <f t="shared" si="1"/>
        <v>2.7</v>
      </c>
      <c r="I58" s="557"/>
      <c r="J58" s="544"/>
      <c r="K58" s="582" t="s">
        <v>458</v>
      </c>
      <c r="L58" s="634"/>
      <c r="M58" s="517"/>
      <c r="N58" s="517"/>
      <c r="O58" s="517"/>
      <c r="P58" s="517"/>
      <c r="Q58" s="517"/>
      <c r="R58" s="517"/>
    </row>
    <row r="59" spans="3:18" s="577" customFormat="1" ht="11.25">
      <c r="C59" s="540" t="s">
        <v>459</v>
      </c>
      <c r="D59" s="617" t="s">
        <v>460</v>
      </c>
      <c r="E59" s="626" t="s">
        <v>299</v>
      </c>
      <c r="F59" s="543">
        <v>1</v>
      </c>
      <c r="G59" s="623">
        <v>17.399999999999999</v>
      </c>
      <c r="H59" s="544"/>
      <c r="I59" s="620"/>
      <c r="J59" s="555">
        <f>F59*G59</f>
        <v>17.399999999999999</v>
      </c>
      <c r="K59" s="632" t="s">
        <v>461</v>
      </c>
      <c r="L59" s="634"/>
      <c r="M59" s="517"/>
      <c r="N59" s="517"/>
      <c r="O59" s="517"/>
      <c r="P59" s="517"/>
      <c r="Q59" s="517"/>
      <c r="R59" s="517"/>
    </row>
    <row r="60" spans="3:18" s="577" customFormat="1" ht="11.25">
      <c r="C60" s="540" t="s">
        <v>462</v>
      </c>
      <c r="D60" s="617" t="s">
        <v>300</v>
      </c>
      <c r="E60" s="628" t="s">
        <v>299</v>
      </c>
      <c r="F60" s="543">
        <v>2</v>
      </c>
      <c r="G60" s="555">
        <v>13.94</v>
      </c>
      <c r="H60" s="629"/>
      <c r="I60" s="544"/>
      <c r="J60" s="544">
        <f>F60*G60</f>
        <v>27.88</v>
      </c>
      <c r="K60" s="632" t="s">
        <v>301</v>
      </c>
      <c r="L60" s="634"/>
      <c r="M60" s="517"/>
      <c r="N60" s="517"/>
      <c r="O60" s="558"/>
      <c r="P60" s="517"/>
      <c r="Q60" s="517"/>
      <c r="R60" s="517"/>
    </row>
    <row r="61" spans="3:18" s="577" customFormat="1" ht="22.5">
      <c r="C61" s="540" t="s">
        <v>463</v>
      </c>
      <c r="D61" s="617" t="s">
        <v>464</v>
      </c>
      <c r="E61" s="626" t="s">
        <v>3</v>
      </c>
      <c r="F61" s="543">
        <v>0.01</v>
      </c>
      <c r="G61" s="554">
        <v>285.01</v>
      </c>
      <c r="H61" s="544">
        <f>F61*G61</f>
        <v>2.85</v>
      </c>
      <c r="I61" s="555"/>
      <c r="J61" s="544"/>
      <c r="K61" s="632" t="s">
        <v>465</v>
      </c>
      <c r="L61" s="635"/>
      <c r="M61" s="517"/>
      <c r="N61" s="517"/>
      <c r="O61" s="517"/>
      <c r="P61" s="517"/>
      <c r="Q61" s="517"/>
      <c r="R61" s="517"/>
    </row>
    <row r="62" spans="3:18" s="577" customFormat="1" ht="11.25">
      <c r="C62" s="538"/>
      <c r="D62" s="583"/>
      <c r="E62" s="579"/>
      <c r="F62" s="580"/>
      <c r="G62" s="581"/>
      <c r="H62" s="581"/>
      <c r="I62" s="581"/>
      <c r="J62" s="581"/>
      <c r="K62" s="582"/>
      <c r="M62" s="517"/>
      <c r="N62" s="517"/>
      <c r="O62" s="517"/>
      <c r="P62" s="517"/>
      <c r="Q62" s="517"/>
      <c r="R62" s="517"/>
    </row>
    <row r="63" spans="3:18" s="577" customFormat="1" ht="11.25">
      <c r="C63" s="538"/>
      <c r="D63" s="548"/>
      <c r="E63" s="549"/>
      <c r="F63" s="550"/>
      <c r="G63" s="550"/>
      <c r="H63" s="550"/>
      <c r="I63" s="550"/>
      <c r="J63" s="550"/>
      <c r="K63" s="551"/>
      <c r="M63" s="517"/>
      <c r="N63" s="517"/>
      <c r="O63" s="517"/>
      <c r="P63" s="517"/>
      <c r="Q63" s="517"/>
      <c r="R63" s="517"/>
    </row>
    <row r="64" spans="3:18" s="577" customFormat="1" ht="11.25">
      <c r="C64" s="540"/>
      <c r="D64" s="552" t="s">
        <v>279</v>
      </c>
      <c r="E64" s="553"/>
      <c r="F64" s="554"/>
      <c r="G64" s="555"/>
      <c r="H64" s="544">
        <f>ROUND(SUM(H54:H63),2)</f>
        <v>288.48</v>
      </c>
      <c r="I64" s="544">
        <f>ROUND(SUM(I54:I63),2)</f>
        <v>0</v>
      </c>
      <c r="J64" s="544">
        <f>ROUND(SUM(J54:J63),2)</f>
        <v>45.28</v>
      </c>
      <c r="K64" s="544">
        <f>SUM(H64:J64)</f>
        <v>333.76</v>
      </c>
      <c r="M64" s="517"/>
      <c r="N64" s="517"/>
      <c r="O64" s="517"/>
      <c r="P64" s="517"/>
      <c r="Q64" s="517"/>
      <c r="R64" s="517"/>
    </row>
    <row r="65" spans="3:18" s="577" customFormat="1" ht="11.25">
      <c r="C65" s="540"/>
      <c r="D65" s="556" t="s">
        <v>280</v>
      </c>
      <c r="E65" s="537" t="s">
        <v>203</v>
      </c>
      <c r="F65" s="544">
        <v>0</v>
      </c>
      <c r="G65" s="544">
        <f>J64</f>
        <v>45.28</v>
      </c>
      <c r="H65" s="557"/>
      <c r="I65" s="555"/>
      <c r="J65" s="544">
        <f>ROUND(F65*G65/100,2)</f>
        <v>0</v>
      </c>
      <c r="K65" s="544"/>
      <c r="M65" s="517"/>
      <c r="N65" s="517"/>
      <c r="O65" s="517"/>
      <c r="P65" s="517"/>
      <c r="Q65" s="517"/>
      <c r="R65" s="517"/>
    </row>
    <row r="66" spans="3:18" s="577" customFormat="1" ht="11.25">
      <c r="C66" s="540"/>
      <c r="D66" s="556" t="s">
        <v>281</v>
      </c>
      <c r="E66" s="537" t="s">
        <v>203</v>
      </c>
      <c r="F66" s="544">
        <v>0</v>
      </c>
      <c r="G66" s="544">
        <f>I64</f>
        <v>0</v>
      </c>
      <c r="H66" s="544"/>
      <c r="I66" s="544">
        <f>ROUND(F66*G66/100,2)</f>
        <v>0</v>
      </c>
      <c r="J66" s="557"/>
      <c r="K66" s="555"/>
      <c r="M66" s="517"/>
      <c r="N66" s="517"/>
      <c r="O66" s="517"/>
      <c r="P66" s="517"/>
      <c r="Q66" s="517"/>
      <c r="R66" s="517"/>
    </row>
    <row r="67" spans="3:18" s="577" customFormat="1" ht="11.25">
      <c r="C67" s="540"/>
      <c r="D67" s="556" t="s">
        <v>282</v>
      </c>
      <c r="E67" s="537" t="s">
        <v>203</v>
      </c>
      <c r="F67" s="544">
        <v>0</v>
      </c>
      <c r="G67" s="544">
        <f>H64</f>
        <v>288.48</v>
      </c>
      <c r="H67" s="544">
        <f>ROUND(F67/100*G67,2)</f>
        <v>0</v>
      </c>
      <c r="I67" s="557"/>
      <c r="J67" s="554"/>
      <c r="K67" s="555"/>
      <c r="M67" s="517"/>
      <c r="N67" s="517"/>
      <c r="O67" s="517"/>
      <c r="P67" s="517"/>
      <c r="Q67" s="517"/>
      <c r="R67" s="517"/>
    </row>
    <row r="68" spans="3:18" s="577" customFormat="1" ht="11.25">
      <c r="C68" s="540"/>
      <c r="D68" s="552" t="s">
        <v>283</v>
      </c>
      <c r="E68" s="553"/>
      <c r="F68" s="554"/>
      <c r="G68" s="555"/>
      <c r="H68" s="544">
        <f>SUM(H64,H67)</f>
        <v>288.48</v>
      </c>
      <c r="I68" s="544">
        <f>SUM(I64,I66)</f>
        <v>0</v>
      </c>
      <c r="J68" s="544">
        <f>SUM(J64:J65)</f>
        <v>45.28</v>
      </c>
      <c r="K68" s="544">
        <f>SUM(H68:J68)</f>
        <v>333.76</v>
      </c>
      <c r="M68" s="517"/>
      <c r="N68" s="517"/>
      <c r="O68" s="517"/>
      <c r="P68" s="517"/>
      <c r="Q68" s="517"/>
      <c r="R68" s="517"/>
    </row>
    <row r="69" spans="3:18" s="577" customFormat="1" ht="11.25">
      <c r="C69" s="540"/>
      <c r="D69" s="556" t="s">
        <v>284</v>
      </c>
      <c r="E69" s="537" t="s">
        <v>203</v>
      </c>
      <c r="F69" s="544"/>
      <c r="G69" s="544">
        <f>SUM(K68)</f>
        <v>333.76</v>
      </c>
      <c r="H69" s="557"/>
      <c r="I69" s="554"/>
      <c r="J69" s="555"/>
      <c r="K69" s="544">
        <f>ROUND(F69*G69/100,2)</f>
        <v>0</v>
      </c>
      <c r="M69" s="517"/>
      <c r="N69" s="517"/>
      <c r="O69" s="517"/>
      <c r="P69" s="517"/>
      <c r="Q69" s="517"/>
      <c r="R69" s="517"/>
    </row>
    <row r="70" spans="3:18" s="577" customFormat="1" ht="11.25">
      <c r="C70" s="540"/>
      <c r="D70" s="552" t="s">
        <v>285</v>
      </c>
      <c r="E70" s="560"/>
      <c r="F70" s="560"/>
      <c r="G70" s="560"/>
      <c r="H70" s="560"/>
      <c r="I70" s="560"/>
      <c r="J70" s="561"/>
      <c r="K70" s="544">
        <f>SUM(K68:K69)</f>
        <v>333.76</v>
      </c>
      <c r="M70" s="517"/>
      <c r="N70" s="517"/>
      <c r="O70" s="517"/>
      <c r="P70" s="517"/>
      <c r="Q70" s="517"/>
      <c r="R70" s="517"/>
    </row>
    <row r="71" spans="3:18" s="577" customFormat="1" ht="11.25">
      <c r="C71" s="540"/>
      <c r="D71" s="552" t="s">
        <v>286</v>
      </c>
      <c r="E71" s="561"/>
      <c r="F71" s="544">
        <v>1</v>
      </c>
      <c r="G71" s="544">
        <f>K70</f>
        <v>333.76</v>
      </c>
      <c r="H71" s="557"/>
      <c r="I71" s="554"/>
      <c r="J71" s="555"/>
      <c r="K71" s="544">
        <f>ROUND(G71/F71,2)</f>
        <v>333.76</v>
      </c>
      <c r="M71" s="517"/>
      <c r="N71" s="517"/>
      <c r="O71" s="517"/>
      <c r="P71" s="517"/>
      <c r="Q71" s="517"/>
      <c r="R71" s="517"/>
    </row>
    <row r="72" spans="3:18" s="577" customFormat="1" ht="11.25">
      <c r="C72" s="540"/>
      <c r="D72" s="562" t="s">
        <v>287</v>
      </c>
      <c r="E72" s="563"/>
      <c r="F72" s="563"/>
      <c r="G72" s="563"/>
      <c r="H72" s="563"/>
      <c r="I72" s="563"/>
      <c r="J72" s="564"/>
      <c r="K72" s="565">
        <f>K71</f>
        <v>333.76</v>
      </c>
      <c r="M72" s="517"/>
      <c r="N72" s="517"/>
      <c r="O72" s="517"/>
      <c r="P72" s="517"/>
      <c r="Q72" s="517"/>
      <c r="R72" s="517"/>
    </row>
    <row r="73" spans="3:18" s="577" customFormat="1" ht="11.25">
      <c r="C73" s="566"/>
      <c r="D73" s="567"/>
      <c r="E73" s="567"/>
      <c r="F73" s="567"/>
      <c r="G73" s="567"/>
      <c r="H73" s="567"/>
      <c r="I73" s="567"/>
      <c r="J73" s="567"/>
      <c r="K73" s="567"/>
      <c r="M73" s="517"/>
      <c r="N73" s="517"/>
      <c r="O73" s="517"/>
      <c r="P73" s="517"/>
      <c r="Q73" s="517"/>
      <c r="R73" s="517"/>
    </row>
    <row r="74" spans="3:18" s="577" customFormat="1" ht="11.25">
      <c r="C74" s="569"/>
      <c r="D74" s="514"/>
      <c r="E74" s="514"/>
      <c r="F74" s="514"/>
      <c r="G74" s="514"/>
      <c r="H74" s="514"/>
      <c r="I74" s="514"/>
      <c r="J74" s="514"/>
      <c r="K74" s="514"/>
      <c r="M74" s="517"/>
      <c r="N74" s="517"/>
      <c r="O74" s="517"/>
      <c r="P74" s="517"/>
      <c r="Q74" s="517"/>
      <c r="R74" s="517"/>
    </row>
    <row r="75" spans="3:18" s="577" customFormat="1" ht="11.25">
      <c r="C75" s="570" t="s">
        <v>278</v>
      </c>
      <c r="D75" s="571" t="s">
        <v>288</v>
      </c>
      <c r="E75" s="514"/>
      <c r="F75" s="514"/>
      <c r="G75" s="514"/>
      <c r="H75" s="514"/>
      <c r="I75" s="514"/>
      <c r="J75" s="514"/>
      <c r="K75" s="572"/>
      <c r="M75" s="517"/>
      <c r="N75" s="517"/>
      <c r="O75" s="517"/>
      <c r="P75" s="517"/>
      <c r="Q75" s="517"/>
      <c r="R75" s="517"/>
    </row>
    <row r="76" spans="3:18" s="577" customFormat="1" ht="11.25">
      <c r="C76" s="574"/>
      <c r="D76" s="712"/>
      <c r="E76" s="712"/>
      <c r="F76" s="712"/>
      <c r="G76" s="712"/>
      <c r="H76" s="712"/>
      <c r="I76" s="712"/>
      <c r="J76" s="712"/>
      <c r="K76" s="713"/>
      <c r="M76" s="517"/>
      <c r="N76" s="517"/>
      <c r="O76" s="517"/>
      <c r="P76" s="517"/>
      <c r="Q76" s="517"/>
      <c r="R76" s="517"/>
    </row>
    <row r="77" spans="3:18" s="577" customFormat="1" ht="11.25">
      <c r="C77" s="575"/>
      <c r="D77" s="714"/>
      <c r="E77" s="714"/>
      <c r="F77" s="714"/>
      <c r="G77" s="714"/>
      <c r="H77" s="714"/>
      <c r="I77" s="714"/>
      <c r="J77" s="714"/>
      <c r="K77" s="715"/>
      <c r="M77" s="517"/>
      <c r="N77" s="517"/>
      <c r="O77" s="517"/>
      <c r="P77" s="517"/>
      <c r="Q77" s="517"/>
      <c r="R77" s="517"/>
    </row>
    <row r="78" spans="3:18" s="577" customFormat="1">
      <c r="C78" s="578"/>
      <c r="M78" s="517"/>
      <c r="N78" s="517"/>
      <c r="O78" s="517"/>
      <c r="P78" s="517"/>
      <c r="Q78" s="517"/>
      <c r="R78" s="517"/>
    </row>
    <row r="79" spans="3:18" s="577" customFormat="1">
      <c r="C79" s="578"/>
      <c r="M79" s="517"/>
      <c r="N79" s="517"/>
      <c r="O79" s="517"/>
      <c r="P79" s="517"/>
      <c r="Q79" s="517"/>
      <c r="R79" s="517"/>
    </row>
    <row r="80" spans="3:18" s="577" customFormat="1">
      <c r="C80" s="578"/>
      <c r="M80" s="517"/>
      <c r="N80" s="517"/>
      <c r="O80" s="517"/>
      <c r="P80" s="517"/>
      <c r="Q80" s="517"/>
      <c r="R80" s="517"/>
    </row>
  </sheetData>
  <mergeCells count="23">
    <mergeCell ref="H51:J51"/>
    <mergeCell ref="K51:K52"/>
    <mergeCell ref="D76:K77"/>
    <mergeCell ref="C46:D46"/>
    <mergeCell ref="C47:G47"/>
    <mergeCell ref="C51:C52"/>
    <mergeCell ref="D51:D52"/>
    <mergeCell ref="E51:E52"/>
    <mergeCell ref="F51:F52"/>
    <mergeCell ref="G51:G52"/>
    <mergeCell ref="C7:K7"/>
    <mergeCell ref="C5:K5"/>
    <mergeCell ref="D39:K40"/>
    <mergeCell ref="D6:M6"/>
    <mergeCell ref="H21:J21"/>
    <mergeCell ref="K21:K22"/>
    <mergeCell ref="C16:D16"/>
    <mergeCell ref="C21:C22"/>
    <mergeCell ref="D21:D22"/>
    <mergeCell ref="E21:E22"/>
    <mergeCell ref="F21:F22"/>
    <mergeCell ref="G21:G22"/>
    <mergeCell ref="C17:G17"/>
  </mergeCells>
  <phoneticPr fontId="28" type="noConversion"/>
  <pageMargins left="0.51181102362204722" right="0.51181102362204722" top="0.78740157480314965" bottom="0.78740157480314965" header="0.31496062992125984" footer="0.31496062992125984"/>
  <pageSetup paperSize="9" scale="72" fitToHeight="0" orientation="portrait" r:id="rId1"/>
  <colBreaks count="1" manualBreakCount="1">
    <brk id="12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13"/>
  <dimension ref="A1:AR199"/>
  <sheetViews>
    <sheetView view="pageBreakPreview" topLeftCell="A157" zoomScale="70" zoomScaleSheetLayoutView="70" workbookViewId="0">
      <selection activeCell="N53" sqref="N53"/>
    </sheetView>
  </sheetViews>
  <sheetFormatPr defaultColWidth="9.140625" defaultRowHeight="15"/>
  <cols>
    <col min="1" max="1" width="5.28515625" style="327" customWidth="1"/>
    <col min="2" max="2" width="4.42578125" style="327" customWidth="1"/>
    <col min="3" max="3" width="6.140625" style="327" customWidth="1"/>
    <col min="4" max="4" width="4.7109375" style="327" bestFit="1" customWidth="1"/>
    <col min="5" max="5" width="5.7109375" style="327" customWidth="1"/>
    <col min="6" max="6" width="4.7109375" style="327" customWidth="1"/>
    <col min="7" max="7" width="5.5703125" style="327" customWidth="1"/>
    <col min="8" max="8" width="5" style="327" customWidth="1"/>
    <col min="9" max="10" width="3.7109375" style="327" customWidth="1"/>
    <col min="11" max="11" width="5" style="327" customWidth="1"/>
    <col min="12" max="13" width="3.7109375" style="327" customWidth="1"/>
    <col min="14" max="14" width="3.7109375" style="326" customWidth="1"/>
    <col min="15" max="15" width="4" style="326" customWidth="1"/>
    <col min="16" max="18" width="3.7109375" style="327" customWidth="1"/>
    <col min="19" max="19" width="5.42578125" style="326" customWidth="1"/>
    <col min="20" max="25" width="3.7109375" style="327" customWidth="1"/>
    <col min="26" max="26" width="5.7109375" style="327" bestFit="1" customWidth="1"/>
    <col min="27" max="34" width="3.7109375" style="327" customWidth="1"/>
    <col min="35" max="35" width="6.42578125" style="327" customWidth="1"/>
    <col min="36" max="36" width="12.28515625" style="412" customWidth="1"/>
    <col min="37" max="37" width="9.140625" style="413"/>
    <col min="38" max="38" width="9.140625" style="414"/>
    <col min="39" max="39" width="9.140625" style="415"/>
    <col min="40" max="41" width="9.140625" style="416"/>
    <col min="42" max="42" width="9.140625" style="409"/>
    <col min="43" max="16384" width="9.140625" style="327"/>
  </cols>
  <sheetData>
    <row r="1" spans="1:42" s="371" customFormat="1" ht="24" customHeight="1">
      <c r="A1" s="375"/>
      <c r="B1" s="375"/>
      <c r="C1" s="375"/>
      <c r="D1" s="375"/>
      <c r="E1" s="375"/>
      <c r="F1" s="375"/>
      <c r="G1" s="375"/>
      <c r="H1" s="375"/>
      <c r="I1" s="375"/>
      <c r="J1" s="375"/>
      <c r="K1" s="375"/>
      <c r="N1" s="372"/>
      <c r="O1" s="372"/>
      <c r="S1" s="372"/>
      <c r="AJ1" s="412"/>
      <c r="AK1" s="413"/>
      <c r="AL1" s="414"/>
      <c r="AM1" s="415"/>
      <c r="AN1" s="416"/>
      <c r="AO1" s="416"/>
      <c r="AP1" s="409"/>
    </row>
    <row r="2" spans="1:42" s="371" customFormat="1" ht="21.75" customHeight="1">
      <c r="A2" s="375"/>
      <c r="B2" s="375"/>
      <c r="C2" s="375"/>
      <c r="D2" s="375"/>
      <c r="E2" s="375"/>
      <c r="F2" s="375"/>
      <c r="G2" s="375"/>
      <c r="H2" s="375"/>
      <c r="I2" s="375"/>
      <c r="J2" s="375"/>
      <c r="K2" s="375"/>
      <c r="N2" s="372"/>
      <c r="O2" s="372"/>
      <c r="S2" s="372"/>
      <c r="AJ2" s="412"/>
      <c r="AK2" s="413"/>
      <c r="AL2" s="414"/>
      <c r="AM2" s="415"/>
      <c r="AN2" s="416"/>
      <c r="AO2" s="416"/>
      <c r="AP2" s="409"/>
    </row>
    <row r="3" spans="1:42" s="371" customFormat="1" ht="29.25" customHeight="1">
      <c r="A3" s="375"/>
      <c r="B3" s="375"/>
      <c r="C3" s="375"/>
      <c r="D3" s="375"/>
      <c r="E3" s="375"/>
      <c r="F3" s="375"/>
      <c r="G3" s="375"/>
      <c r="H3" s="375"/>
      <c r="I3" s="375"/>
      <c r="J3" s="375"/>
      <c r="K3" s="375"/>
      <c r="N3" s="372"/>
      <c r="O3" s="372"/>
      <c r="S3" s="372"/>
      <c r="AJ3" s="412"/>
      <c r="AK3" s="413"/>
      <c r="AL3" s="414"/>
      <c r="AM3" s="415"/>
      <c r="AN3" s="416"/>
      <c r="AO3" s="416"/>
      <c r="AP3" s="409"/>
    </row>
    <row r="4" spans="1:42" s="371" customFormat="1" ht="18" customHeight="1">
      <c r="A4" s="641" t="s">
        <v>335</v>
      </c>
      <c r="B4" s="641"/>
      <c r="C4" s="641"/>
      <c r="D4" s="641"/>
      <c r="E4" s="641"/>
      <c r="F4" s="641"/>
      <c r="G4" s="641"/>
      <c r="H4" s="641"/>
      <c r="I4" s="641"/>
      <c r="J4" s="641"/>
      <c r="K4" s="641"/>
      <c r="L4" s="641"/>
      <c r="M4" s="641"/>
      <c r="N4" s="641"/>
      <c r="O4" s="641"/>
      <c r="P4" s="641"/>
      <c r="Q4" s="641"/>
      <c r="R4" s="641"/>
      <c r="S4" s="641"/>
      <c r="T4" s="641"/>
      <c r="U4" s="641"/>
      <c r="V4" s="641"/>
      <c r="W4" s="641"/>
      <c r="X4" s="641"/>
      <c r="Y4" s="641"/>
      <c r="Z4" s="641"/>
      <c r="AA4" s="641"/>
      <c r="AB4" s="641"/>
      <c r="AC4" s="641"/>
      <c r="AD4" s="641"/>
      <c r="AE4" s="641"/>
      <c r="AF4" s="641"/>
      <c r="AG4" s="641"/>
      <c r="AH4" s="641"/>
      <c r="AI4" s="641"/>
      <c r="AJ4" s="412"/>
      <c r="AK4" s="413"/>
      <c r="AL4" s="414"/>
      <c r="AM4" s="415"/>
      <c r="AN4" s="416"/>
      <c r="AO4" s="416"/>
      <c r="AP4" s="409"/>
    </row>
    <row r="5" spans="1:42" s="371" customFormat="1" ht="18" customHeight="1">
      <c r="A5" s="98"/>
      <c r="B5" s="640"/>
      <c r="C5" s="640"/>
      <c r="D5" s="640"/>
      <c r="E5" s="640"/>
      <c r="F5" s="640"/>
      <c r="G5" s="640"/>
      <c r="H5" s="640"/>
      <c r="I5" s="640"/>
      <c r="J5" s="640"/>
      <c r="K5" s="640"/>
      <c r="N5" s="372"/>
      <c r="O5" s="372"/>
      <c r="S5" s="372"/>
      <c r="AJ5" s="412"/>
      <c r="AK5" s="413"/>
      <c r="AL5" s="414"/>
      <c r="AM5" s="415"/>
      <c r="AN5" s="416"/>
      <c r="AO5" s="416"/>
      <c r="AP5" s="409"/>
    </row>
    <row r="6" spans="1:42" s="371" customFormat="1" ht="18" customHeight="1">
      <c r="A6" s="641" t="s">
        <v>350</v>
      </c>
      <c r="B6" s="641"/>
      <c r="C6" s="641"/>
      <c r="D6" s="641"/>
      <c r="E6" s="641"/>
      <c r="F6" s="641"/>
      <c r="G6" s="641"/>
      <c r="H6" s="641"/>
      <c r="I6" s="641"/>
      <c r="J6" s="641"/>
      <c r="K6" s="641"/>
      <c r="L6" s="641"/>
      <c r="M6" s="641"/>
      <c r="N6" s="641"/>
      <c r="O6" s="641"/>
      <c r="P6" s="641"/>
      <c r="Q6" s="641"/>
      <c r="R6" s="641"/>
      <c r="S6" s="641"/>
      <c r="T6" s="641"/>
      <c r="U6" s="641"/>
      <c r="V6" s="641"/>
      <c r="W6" s="641"/>
      <c r="X6" s="641"/>
      <c r="Y6" s="641"/>
      <c r="Z6" s="641"/>
      <c r="AA6" s="641"/>
      <c r="AB6" s="641"/>
      <c r="AC6" s="641"/>
      <c r="AD6" s="641"/>
      <c r="AE6" s="641"/>
      <c r="AF6" s="641"/>
      <c r="AG6" s="641"/>
      <c r="AH6" s="641"/>
      <c r="AI6" s="641"/>
      <c r="AJ6" s="412"/>
      <c r="AK6" s="413"/>
      <c r="AL6" s="414"/>
      <c r="AM6" s="415"/>
      <c r="AN6" s="416"/>
      <c r="AO6" s="416"/>
      <c r="AP6" s="409"/>
    </row>
    <row r="7" spans="1:42" s="371" customFormat="1" ht="18" customHeight="1">
      <c r="A7" s="109"/>
      <c r="B7" s="373"/>
      <c r="C7" s="373"/>
      <c r="D7" s="373"/>
      <c r="E7" s="373"/>
      <c r="F7" s="373"/>
      <c r="G7" s="373"/>
      <c r="H7" s="373"/>
      <c r="I7" s="373"/>
      <c r="J7" s="373"/>
      <c r="K7" s="373"/>
      <c r="N7" s="372"/>
      <c r="O7" s="372"/>
      <c r="S7" s="372"/>
      <c r="AJ7" s="412"/>
      <c r="AK7" s="413"/>
      <c r="AL7" s="414"/>
      <c r="AM7" s="415"/>
      <c r="AN7" s="416"/>
      <c r="AO7" s="416"/>
      <c r="AP7" s="409"/>
    </row>
    <row r="8" spans="1:42" s="371" customFormat="1" ht="18" customHeight="1">
      <c r="A8" s="113" t="s">
        <v>518</v>
      </c>
      <c r="B8" s="584"/>
      <c r="C8" s="584"/>
      <c r="D8" s="584"/>
      <c r="E8" s="584"/>
      <c r="F8" s="584"/>
      <c r="G8" s="584"/>
      <c r="H8" s="394"/>
      <c r="I8" s="394"/>
      <c r="J8" s="394"/>
      <c r="K8" s="394"/>
      <c r="N8" s="372"/>
      <c r="O8" s="372"/>
      <c r="S8" s="372"/>
      <c r="AJ8" s="412"/>
      <c r="AK8" s="413"/>
      <c r="AL8" s="414"/>
      <c r="AM8" s="415"/>
      <c r="AN8" s="416"/>
      <c r="AO8" s="416"/>
      <c r="AP8" s="409"/>
    </row>
    <row r="9" spans="1:42" s="371" customFormat="1" ht="18" customHeight="1">
      <c r="A9" s="113" t="s">
        <v>517</v>
      </c>
      <c r="B9" s="584"/>
      <c r="C9" s="584"/>
      <c r="D9" s="584"/>
      <c r="E9" s="584"/>
      <c r="F9" s="584"/>
      <c r="G9" s="584"/>
      <c r="H9" s="394"/>
      <c r="I9" s="394"/>
      <c r="J9" s="394"/>
      <c r="K9" s="394"/>
      <c r="N9" s="372"/>
      <c r="O9" s="372"/>
      <c r="S9" s="372"/>
      <c r="AJ9" s="412"/>
      <c r="AK9" s="413"/>
      <c r="AL9" s="414"/>
      <c r="AM9" s="415"/>
      <c r="AN9" s="416"/>
      <c r="AO9" s="416"/>
      <c r="AP9" s="409"/>
    </row>
    <row r="10" spans="1:42" s="403" customFormat="1" ht="18" customHeight="1">
      <c r="A10" s="405" t="s">
        <v>515</v>
      </c>
      <c r="B10" s="606"/>
      <c r="C10" s="606"/>
      <c r="D10" s="606"/>
      <c r="E10" s="606"/>
      <c r="F10" s="606"/>
      <c r="G10" s="606"/>
      <c r="H10" s="406"/>
      <c r="I10" s="406"/>
      <c r="J10" s="406"/>
      <c r="K10" s="406"/>
      <c r="N10" s="402"/>
      <c r="O10" s="402"/>
      <c r="S10" s="402"/>
      <c r="AJ10" s="412"/>
      <c r="AK10" s="413"/>
      <c r="AL10" s="414"/>
      <c r="AM10" s="415"/>
      <c r="AN10" s="417"/>
      <c r="AO10" s="417"/>
      <c r="AP10" s="408"/>
    </row>
    <row r="11" spans="1:42" s="371" customFormat="1" ht="18" customHeight="1">
      <c r="A11" s="398" t="s">
        <v>516</v>
      </c>
      <c r="B11" s="95"/>
      <c r="C11" s="95"/>
      <c r="D11" s="95"/>
      <c r="E11" s="95"/>
      <c r="F11" s="95"/>
      <c r="G11" s="95"/>
      <c r="H11" s="95"/>
      <c r="I11" s="95"/>
      <c r="J11" s="95"/>
      <c r="K11" s="95"/>
      <c r="N11" s="372"/>
      <c r="O11" s="372"/>
      <c r="S11" s="372"/>
      <c r="AJ11" s="412"/>
      <c r="AK11" s="413"/>
      <c r="AL11" s="414"/>
      <c r="AM11" s="415"/>
      <c r="AN11" s="416"/>
      <c r="AO11" s="416"/>
      <c r="AP11" s="409"/>
    </row>
    <row r="12" spans="1:42" ht="18" customHeight="1"/>
    <row r="13" spans="1:42" s="403" customFormat="1" ht="30" customHeight="1">
      <c r="A13" s="759" t="s">
        <v>353</v>
      </c>
      <c r="B13" s="760"/>
      <c r="C13" s="760"/>
      <c r="D13" s="760"/>
      <c r="E13" s="760"/>
      <c r="F13" s="760"/>
      <c r="G13" s="760"/>
      <c r="H13" s="760"/>
      <c r="I13" s="760"/>
      <c r="J13" s="760"/>
      <c r="K13" s="760"/>
      <c r="L13" s="760"/>
      <c r="M13" s="760"/>
      <c r="N13" s="760"/>
      <c r="O13" s="760"/>
      <c r="P13" s="760"/>
      <c r="Q13" s="760"/>
      <c r="R13" s="760"/>
      <c r="S13" s="760"/>
      <c r="T13" s="760"/>
      <c r="U13" s="760"/>
      <c r="V13" s="760"/>
      <c r="W13" s="760"/>
      <c r="X13" s="760"/>
      <c r="Y13" s="760"/>
      <c r="Z13" s="760"/>
      <c r="AA13" s="760"/>
      <c r="AB13" s="760"/>
      <c r="AC13" s="760"/>
      <c r="AD13" s="760"/>
      <c r="AE13" s="760"/>
      <c r="AF13" s="760"/>
      <c r="AG13" s="760"/>
      <c r="AH13" s="760"/>
      <c r="AI13" s="761"/>
      <c r="AJ13" s="412"/>
      <c r="AK13" s="413"/>
      <c r="AL13" s="414"/>
      <c r="AM13" s="415"/>
      <c r="AN13" s="417"/>
      <c r="AO13" s="417"/>
      <c r="AP13" s="408"/>
    </row>
    <row r="17" spans="1:42">
      <c r="A17" s="752" t="s">
        <v>433</v>
      </c>
      <c r="B17" s="753"/>
      <c r="C17" s="753"/>
      <c r="D17" s="753"/>
      <c r="E17" s="753"/>
      <c r="F17" s="753"/>
      <c r="G17" s="753"/>
      <c r="H17" s="753"/>
      <c r="I17" s="753"/>
      <c r="J17" s="753"/>
      <c r="K17" s="753"/>
      <c r="L17" s="753"/>
      <c r="M17" s="753"/>
      <c r="N17" s="753"/>
      <c r="O17" s="753"/>
      <c r="P17" s="753"/>
      <c r="Q17" s="753"/>
      <c r="R17" s="753"/>
      <c r="S17" s="753"/>
      <c r="T17" s="753"/>
      <c r="U17" s="753"/>
      <c r="V17" s="753"/>
      <c r="W17" s="753"/>
      <c r="X17" s="753"/>
      <c r="Y17" s="753"/>
      <c r="Z17" s="753"/>
      <c r="AA17" s="753"/>
      <c r="AB17" s="753"/>
      <c r="AC17" s="753"/>
      <c r="AD17" s="753"/>
      <c r="AE17" s="753"/>
      <c r="AF17" s="753"/>
      <c r="AG17" s="753"/>
      <c r="AH17" s="753"/>
      <c r="AI17" s="754"/>
    </row>
    <row r="18" spans="1:42" s="340" customFormat="1">
      <c r="N18" s="341"/>
      <c r="O18" s="341"/>
      <c r="S18" s="341"/>
      <c r="AJ18" s="412"/>
      <c r="AK18" s="413"/>
      <c r="AL18" s="414"/>
      <c r="AM18" s="415"/>
      <c r="AN18" s="417"/>
      <c r="AO18" s="417"/>
      <c r="AP18" s="408"/>
    </row>
    <row r="19" spans="1:42" s="340" customFormat="1">
      <c r="A19" s="738" t="s">
        <v>434</v>
      </c>
      <c r="B19" s="738"/>
      <c r="C19" s="738"/>
      <c r="D19" s="738"/>
      <c r="E19" s="738"/>
      <c r="F19" s="738"/>
      <c r="G19" s="738"/>
      <c r="H19" s="738"/>
      <c r="I19" s="738"/>
      <c r="J19" s="738"/>
      <c r="K19" s="738"/>
      <c r="L19" s="738"/>
      <c r="M19" s="738"/>
      <c r="N19" s="738"/>
      <c r="O19" s="738"/>
      <c r="P19" s="738"/>
      <c r="Q19" s="738"/>
      <c r="R19" s="738"/>
      <c r="S19" s="738"/>
      <c r="T19" s="738"/>
      <c r="U19" s="738"/>
      <c r="V19" s="738"/>
      <c r="W19" s="738"/>
      <c r="X19" s="738"/>
      <c r="Y19" s="738"/>
      <c r="Z19" s="738"/>
      <c r="AA19" s="738"/>
      <c r="AB19" s="738"/>
      <c r="AC19" s="738"/>
      <c r="AD19" s="738"/>
      <c r="AE19" s="738"/>
      <c r="AF19" s="738"/>
      <c r="AG19" s="738"/>
      <c r="AH19" s="738"/>
      <c r="AI19" s="738"/>
      <c r="AJ19" s="412"/>
      <c r="AK19" s="413"/>
      <c r="AL19" s="414"/>
      <c r="AM19" s="415"/>
      <c r="AN19" s="417"/>
      <c r="AO19" s="417"/>
      <c r="AP19" s="408"/>
    </row>
    <row r="20" spans="1:42" s="340" customFormat="1">
      <c r="A20" s="342"/>
      <c r="B20" s="609" t="s">
        <v>479</v>
      </c>
      <c r="C20" s="609" t="s">
        <v>538</v>
      </c>
      <c r="D20" s="609" t="s">
        <v>496</v>
      </c>
      <c r="E20" s="609" t="s">
        <v>538</v>
      </c>
      <c r="F20" s="342"/>
      <c r="G20" s="342"/>
      <c r="H20" s="342"/>
      <c r="I20" s="342"/>
      <c r="J20" s="342"/>
      <c r="K20" s="342"/>
      <c r="L20" s="342"/>
      <c r="M20" s="342"/>
      <c r="N20" s="342"/>
      <c r="O20" s="342"/>
      <c r="P20" s="342"/>
      <c r="Q20" s="342"/>
      <c r="R20" s="342"/>
      <c r="S20" s="342"/>
      <c r="T20" s="342"/>
      <c r="U20" s="342"/>
      <c r="V20" s="342"/>
      <c r="W20" s="342"/>
      <c r="X20" s="342"/>
      <c r="Y20" s="342"/>
      <c r="Z20" s="342"/>
      <c r="AA20" s="342"/>
      <c r="AB20" s="342"/>
      <c r="AC20" s="342"/>
      <c r="AD20" s="342"/>
      <c r="AE20" s="342"/>
      <c r="AF20" s="342"/>
      <c r="AG20" s="342"/>
      <c r="AH20" s="342"/>
      <c r="AI20" s="342"/>
      <c r="AJ20" s="412"/>
      <c r="AK20" s="413"/>
      <c r="AL20" s="414"/>
      <c r="AM20" s="415"/>
      <c r="AN20" s="417"/>
      <c r="AO20" s="417"/>
      <c r="AP20" s="408"/>
    </row>
    <row r="21" spans="1:42" s="341" customFormat="1">
      <c r="A21" s="344" t="s">
        <v>333</v>
      </c>
      <c r="B21" s="358" t="s">
        <v>115</v>
      </c>
      <c r="C21" s="741">
        <v>4</v>
      </c>
      <c r="D21" s="741"/>
      <c r="E21" s="339" t="s">
        <v>0</v>
      </c>
      <c r="F21" s="746"/>
      <c r="G21" s="746"/>
      <c r="I21" s="339"/>
      <c r="J21" s="746"/>
      <c r="K21" s="746"/>
      <c r="N21" s="339"/>
      <c r="O21" s="339"/>
      <c r="AJ21" s="412">
        <v>0</v>
      </c>
      <c r="AK21" s="412">
        <v>0</v>
      </c>
      <c r="AL21" s="414"/>
      <c r="AM21" s="414">
        <f>J21</f>
        <v>0</v>
      </c>
      <c r="AN21" s="418"/>
      <c r="AO21" s="418"/>
      <c r="AP21" s="407"/>
    </row>
    <row r="22" spans="1:42" s="340" customFormat="1">
      <c r="A22" s="332"/>
      <c r="B22" s="333"/>
      <c r="N22" s="339"/>
      <c r="O22" s="339"/>
      <c r="S22" s="341"/>
      <c r="AJ22" s="412"/>
      <c r="AK22" s="413"/>
      <c r="AL22" s="414"/>
      <c r="AM22" s="415"/>
      <c r="AN22" s="417"/>
      <c r="AO22" s="417"/>
      <c r="AP22" s="408"/>
    </row>
    <row r="23" spans="1:42">
      <c r="A23" s="752" t="s">
        <v>549</v>
      </c>
      <c r="B23" s="753"/>
      <c r="C23" s="753"/>
      <c r="D23" s="753"/>
      <c r="E23" s="753"/>
      <c r="F23" s="753"/>
      <c r="G23" s="753"/>
      <c r="H23" s="753"/>
      <c r="I23" s="753"/>
      <c r="J23" s="753"/>
      <c r="K23" s="753"/>
      <c r="L23" s="753"/>
      <c r="M23" s="753"/>
      <c r="N23" s="753"/>
      <c r="O23" s="753"/>
      <c r="P23" s="753"/>
      <c r="Q23" s="753"/>
      <c r="R23" s="753"/>
      <c r="S23" s="753"/>
      <c r="T23" s="753"/>
      <c r="U23" s="753"/>
      <c r="V23" s="753"/>
      <c r="W23" s="753"/>
      <c r="X23" s="753"/>
      <c r="Y23" s="753"/>
      <c r="Z23" s="753"/>
      <c r="AA23" s="753"/>
      <c r="AB23" s="753"/>
      <c r="AC23" s="753"/>
      <c r="AD23" s="753"/>
      <c r="AE23" s="753"/>
      <c r="AF23" s="753"/>
      <c r="AG23" s="753"/>
      <c r="AH23" s="753"/>
      <c r="AI23" s="754"/>
    </row>
    <row r="25" spans="1:42" s="340" customFormat="1">
      <c r="A25" s="738" t="s">
        <v>550</v>
      </c>
      <c r="B25" s="738"/>
      <c r="C25" s="738"/>
      <c r="D25" s="738"/>
      <c r="E25" s="738"/>
      <c r="F25" s="738"/>
      <c r="G25" s="738"/>
      <c r="H25" s="738"/>
      <c r="I25" s="738"/>
      <c r="J25" s="738"/>
      <c r="K25" s="738"/>
      <c r="L25" s="738"/>
      <c r="M25" s="738"/>
      <c r="N25" s="738"/>
      <c r="O25" s="738"/>
      <c r="P25" s="738"/>
      <c r="Q25" s="738"/>
      <c r="R25" s="738"/>
      <c r="S25" s="738"/>
      <c r="T25" s="738"/>
      <c r="U25" s="738"/>
      <c r="V25" s="738"/>
      <c r="W25" s="738"/>
      <c r="X25" s="738"/>
      <c r="Y25" s="738"/>
      <c r="Z25" s="738"/>
      <c r="AA25" s="738"/>
      <c r="AB25" s="738"/>
      <c r="AC25" s="738"/>
      <c r="AD25" s="738"/>
      <c r="AE25" s="738"/>
      <c r="AF25" s="738"/>
      <c r="AG25" s="738"/>
      <c r="AH25" s="738"/>
      <c r="AI25" s="738"/>
      <c r="AJ25" s="412"/>
      <c r="AK25" s="413"/>
      <c r="AL25" s="414"/>
      <c r="AM25" s="415"/>
      <c r="AN25" s="417"/>
      <c r="AO25" s="417"/>
      <c r="AP25" s="408"/>
    </row>
    <row r="26" spans="1:42" s="340" customFormat="1">
      <c r="N26" s="341"/>
      <c r="O26" s="341"/>
      <c r="S26" s="341"/>
      <c r="AJ26" s="412"/>
      <c r="AK26" s="413"/>
      <c r="AL26" s="414"/>
      <c r="AM26" s="415"/>
      <c r="AN26" s="417"/>
      <c r="AO26" s="417"/>
      <c r="AP26" s="408"/>
    </row>
    <row r="27" spans="1:42" s="340" customFormat="1">
      <c r="A27" s="747" t="s">
        <v>144</v>
      </c>
      <c r="B27" s="747"/>
      <c r="C27" s="747"/>
      <c r="D27" s="747"/>
      <c r="E27" s="747"/>
      <c r="F27" s="747"/>
      <c r="G27" s="747"/>
      <c r="H27" s="747"/>
      <c r="I27" s="747"/>
      <c r="J27" s="747"/>
      <c r="K27" s="747"/>
      <c r="L27" s="747"/>
      <c r="M27" s="747"/>
      <c r="N27" s="747"/>
      <c r="O27" s="747"/>
      <c r="P27" s="747"/>
      <c r="Q27" s="747"/>
      <c r="R27" s="747"/>
      <c r="S27" s="747"/>
      <c r="T27" s="747"/>
      <c r="U27" s="747"/>
      <c r="V27" s="747"/>
      <c r="W27" s="747"/>
      <c r="X27" s="747"/>
      <c r="Y27" s="747"/>
      <c r="Z27" s="747"/>
      <c r="AA27" s="747"/>
      <c r="AB27" s="747"/>
      <c r="AC27" s="747"/>
      <c r="AD27" s="747"/>
      <c r="AE27" s="747"/>
      <c r="AF27" s="747"/>
      <c r="AG27" s="747"/>
      <c r="AH27" s="747"/>
      <c r="AI27" s="747"/>
      <c r="AJ27" s="412"/>
      <c r="AK27" s="413"/>
      <c r="AL27" s="414"/>
      <c r="AM27" s="415"/>
      <c r="AN27" s="417"/>
      <c r="AO27" s="417"/>
      <c r="AP27" s="408"/>
    </row>
    <row r="28" spans="1:42" s="340" customFormat="1">
      <c r="N28" s="341"/>
      <c r="O28" s="341"/>
      <c r="S28" s="341"/>
      <c r="AJ28" s="412"/>
      <c r="AK28" s="413"/>
      <c r="AL28" s="414"/>
      <c r="AM28" s="415"/>
      <c r="AN28" s="417"/>
      <c r="AO28" s="417"/>
      <c r="AP28" s="408"/>
    </row>
    <row r="29" spans="1:42" s="340" customFormat="1">
      <c r="A29" s="340" t="s">
        <v>354</v>
      </c>
      <c r="B29" s="741">
        <v>186.5</v>
      </c>
      <c r="C29" s="741"/>
      <c r="D29" s="741"/>
      <c r="E29" s="340" t="s">
        <v>114</v>
      </c>
      <c r="F29" s="343"/>
      <c r="G29" s="741">
        <v>5</v>
      </c>
      <c r="H29" s="741"/>
      <c r="J29" s="343" t="s">
        <v>115</v>
      </c>
      <c r="K29" s="741">
        <f>B29*G29</f>
        <v>932.5</v>
      </c>
      <c r="L29" s="741"/>
      <c r="M29" s="330" t="s">
        <v>0</v>
      </c>
      <c r="N29" s="341"/>
      <c r="O29" s="362"/>
      <c r="P29" s="330"/>
      <c r="Q29" s="330"/>
      <c r="S29" s="341"/>
      <c r="AJ29" s="412"/>
      <c r="AK29" s="413"/>
      <c r="AL29" s="414"/>
      <c r="AM29" s="414"/>
      <c r="AN29" s="417"/>
      <c r="AO29" s="417"/>
      <c r="AP29" s="408"/>
    </row>
    <row r="30" spans="1:42" s="340" customFormat="1">
      <c r="A30" s="340" t="s">
        <v>355</v>
      </c>
      <c r="B30" s="363"/>
      <c r="C30" s="404">
        <v>14</v>
      </c>
      <c r="D30" s="363" t="s">
        <v>114</v>
      </c>
      <c r="E30" s="585">
        <v>5</v>
      </c>
      <c r="F30" s="364"/>
      <c r="G30" s="361"/>
      <c r="H30" s="364"/>
      <c r="I30" s="364"/>
      <c r="J30" s="364" t="s">
        <v>115</v>
      </c>
      <c r="K30" s="741">
        <f>C30*E30</f>
        <v>70</v>
      </c>
      <c r="L30" s="741"/>
      <c r="M30" s="364" t="s">
        <v>0</v>
      </c>
      <c r="N30" s="341"/>
      <c r="O30" s="362"/>
      <c r="S30" s="341"/>
      <c r="AJ30" s="412">
        <f>D32</f>
        <v>1002.5</v>
      </c>
      <c r="AK30" s="413"/>
      <c r="AL30" s="414"/>
      <c r="AM30" s="415"/>
      <c r="AN30" s="417"/>
      <c r="AO30" s="417"/>
      <c r="AP30" s="408"/>
    </row>
    <row r="31" spans="1:42" s="362" customFormat="1">
      <c r="B31" s="363"/>
      <c r="C31" s="363"/>
      <c r="D31" s="363"/>
      <c r="F31" s="364"/>
      <c r="G31" s="363"/>
      <c r="H31" s="363"/>
      <c r="J31" s="364"/>
      <c r="K31" s="363"/>
      <c r="L31" s="363"/>
      <c r="M31" s="330"/>
      <c r="N31" s="365"/>
      <c r="S31" s="365"/>
      <c r="AJ31" s="412"/>
      <c r="AK31" s="413"/>
      <c r="AL31" s="414"/>
      <c r="AM31" s="415"/>
      <c r="AN31" s="417"/>
      <c r="AO31" s="417"/>
      <c r="AP31" s="408"/>
    </row>
    <row r="32" spans="1:42" s="362" customFormat="1" ht="15.75" customHeight="1">
      <c r="A32" s="362" t="s">
        <v>338</v>
      </c>
      <c r="B32" s="363"/>
      <c r="C32" s="363" t="s">
        <v>115</v>
      </c>
      <c r="D32" s="741">
        <f>SUM(K29:L30)</f>
        <v>1002.5</v>
      </c>
      <c r="E32" s="741"/>
      <c r="F32" s="364" t="s">
        <v>0</v>
      </c>
      <c r="G32" s="363"/>
      <c r="H32" s="363"/>
      <c r="J32" s="364"/>
      <c r="K32" s="363"/>
      <c r="L32" s="363"/>
      <c r="M32" s="330"/>
      <c r="N32" s="365"/>
      <c r="S32" s="365"/>
      <c r="AJ32" s="412"/>
      <c r="AK32" s="413"/>
      <c r="AL32" s="414"/>
      <c r="AM32" s="415"/>
      <c r="AN32" s="417"/>
      <c r="AO32" s="417"/>
      <c r="AP32" s="408"/>
    </row>
    <row r="33" spans="1:41" s="485" customFormat="1" ht="15.75" customHeight="1">
      <c r="B33" s="484"/>
      <c r="C33" s="484"/>
      <c r="D33" s="484"/>
      <c r="E33" s="484"/>
      <c r="F33" s="482"/>
      <c r="G33" s="484"/>
      <c r="H33" s="484"/>
      <c r="J33" s="482"/>
      <c r="K33" s="484"/>
      <c r="L33" s="484"/>
      <c r="M33" s="330"/>
      <c r="N33" s="486"/>
      <c r="S33" s="486"/>
      <c r="AJ33" s="487"/>
      <c r="AK33" s="413"/>
      <c r="AL33" s="414"/>
      <c r="AM33" s="415"/>
      <c r="AN33" s="488"/>
      <c r="AO33" s="488"/>
    </row>
    <row r="34" spans="1:41" s="485" customFormat="1" ht="15.75" customHeight="1">
      <c r="A34" s="506" t="s">
        <v>552</v>
      </c>
      <c r="B34" s="484"/>
      <c r="C34" s="484"/>
      <c r="D34" s="484"/>
      <c r="E34" s="484"/>
      <c r="F34" s="482"/>
      <c r="G34" s="484"/>
      <c r="H34" s="484"/>
      <c r="J34" s="482"/>
      <c r="K34" s="484"/>
      <c r="L34" s="484"/>
      <c r="M34" s="330"/>
      <c r="N34" s="486"/>
      <c r="S34" s="486"/>
      <c r="AJ34" s="487"/>
      <c r="AK34" s="413"/>
      <c r="AL34" s="414"/>
      <c r="AM34" s="415"/>
      <c r="AN34" s="488"/>
      <c r="AO34" s="488"/>
    </row>
    <row r="35" spans="1:41" s="485" customFormat="1" ht="15.75" customHeight="1">
      <c r="B35" s="484"/>
      <c r="C35" s="484"/>
      <c r="D35" s="484"/>
      <c r="E35" s="484"/>
      <c r="F35" s="482"/>
      <c r="G35" s="484"/>
      <c r="H35" s="484"/>
      <c r="J35" s="482"/>
      <c r="K35" s="484"/>
      <c r="L35" s="484"/>
      <c r="M35" s="330"/>
      <c r="N35" s="486"/>
      <c r="S35" s="486"/>
      <c r="AJ35" s="487"/>
      <c r="AK35" s="413"/>
      <c r="AL35" s="414"/>
      <c r="AM35" s="415"/>
      <c r="AN35" s="488"/>
      <c r="AO35" s="488"/>
    </row>
    <row r="36" spans="1:41" s="485" customFormat="1" ht="15.75" customHeight="1">
      <c r="A36" s="485" t="s">
        <v>354</v>
      </c>
      <c r="B36" s="741">
        <v>186.5</v>
      </c>
      <c r="C36" s="741"/>
      <c r="D36" s="741"/>
      <c r="E36" s="482" t="s">
        <v>114</v>
      </c>
      <c r="F36" s="482"/>
      <c r="G36" s="741">
        <v>5</v>
      </c>
      <c r="H36" s="741"/>
      <c r="J36" s="482" t="s">
        <v>115</v>
      </c>
      <c r="K36" s="741">
        <f>B36*G36</f>
        <v>932.5</v>
      </c>
      <c r="L36" s="741"/>
      <c r="M36" s="330" t="s">
        <v>0</v>
      </c>
      <c r="N36" s="486"/>
      <c r="S36" s="486"/>
      <c r="AJ36" s="487"/>
      <c r="AK36" s="413"/>
      <c r="AL36" s="414"/>
      <c r="AM36" s="415"/>
      <c r="AN36" s="488"/>
      <c r="AO36" s="488"/>
    </row>
    <row r="37" spans="1:41" s="485" customFormat="1" ht="15.75" customHeight="1">
      <c r="A37" s="485" t="s">
        <v>355</v>
      </c>
      <c r="B37" s="484"/>
      <c r="C37" s="404">
        <v>14</v>
      </c>
      <c r="D37" s="484" t="s">
        <v>114</v>
      </c>
      <c r="E37" s="483">
        <v>5</v>
      </c>
      <c r="F37" s="482"/>
      <c r="G37" s="483"/>
      <c r="H37" s="482"/>
      <c r="I37" s="482"/>
      <c r="J37" s="482" t="s">
        <v>115</v>
      </c>
      <c r="K37" s="741">
        <f>C37*E37</f>
        <v>70</v>
      </c>
      <c r="L37" s="741"/>
      <c r="M37" s="482" t="s">
        <v>0</v>
      </c>
      <c r="N37" s="486"/>
      <c r="S37" s="486"/>
      <c r="AJ37" s="487"/>
      <c r="AK37" s="413"/>
      <c r="AL37" s="414"/>
      <c r="AM37" s="415"/>
      <c r="AN37" s="488"/>
      <c r="AO37" s="488"/>
    </row>
    <row r="38" spans="1:41" s="485" customFormat="1" ht="15.75" customHeight="1">
      <c r="A38" s="485" t="s">
        <v>468</v>
      </c>
      <c r="B38" s="330"/>
      <c r="C38" s="330">
        <v>0.2</v>
      </c>
      <c r="D38" s="484" t="s">
        <v>114</v>
      </c>
      <c r="E38" s="741">
        <f>K38</f>
        <v>1002.5</v>
      </c>
      <c r="F38" s="739"/>
      <c r="G38" s="741"/>
      <c r="H38" s="741"/>
      <c r="J38" s="482"/>
      <c r="K38" s="741">
        <f>SUM(K36:L37)</f>
        <v>1002.5</v>
      </c>
      <c r="L38" s="741"/>
      <c r="M38" s="741"/>
      <c r="N38" s="486" t="str">
        <f>M37</f>
        <v>m²</v>
      </c>
      <c r="S38" s="486"/>
      <c r="AJ38" s="487"/>
      <c r="AK38" s="413"/>
      <c r="AL38" s="414"/>
      <c r="AM38" s="415"/>
      <c r="AN38" s="488"/>
      <c r="AO38" s="488"/>
    </row>
    <row r="39" spans="1:41" s="485" customFormat="1" ht="15.75" customHeight="1">
      <c r="B39" s="484"/>
      <c r="C39" s="484"/>
      <c r="D39" s="484"/>
      <c r="F39" s="482"/>
      <c r="G39" s="484"/>
      <c r="H39" s="484"/>
      <c r="J39" s="482"/>
      <c r="K39" s="484"/>
      <c r="L39" s="484"/>
      <c r="M39" s="330"/>
      <c r="N39" s="486"/>
      <c r="S39" s="486"/>
      <c r="AJ39" s="487"/>
      <c r="AK39" s="413"/>
      <c r="AL39" s="414"/>
      <c r="AM39" s="415"/>
      <c r="AN39" s="488"/>
      <c r="AO39" s="488"/>
    </row>
    <row r="40" spans="1:41" s="485" customFormat="1" ht="15.75" customHeight="1">
      <c r="A40" s="485" t="s">
        <v>338</v>
      </c>
      <c r="B40" s="484"/>
      <c r="C40" s="484" t="s">
        <v>115</v>
      </c>
      <c r="D40" s="741">
        <f>C38*E38</f>
        <v>200.5</v>
      </c>
      <c r="E40" s="741"/>
      <c r="F40" s="482" t="s">
        <v>3</v>
      </c>
      <c r="G40" s="484"/>
      <c r="H40" s="484"/>
      <c r="J40" s="482"/>
      <c r="K40" s="484"/>
      <c r="L40" s="484"/>
      <c r="M40" s="330"/>
      <c r="N40" s="486"/>
      <c r="S40" s="486"/>
      <c r="AJ40" s="487"/>
      <c r="AK40" s="413"/>
      <c r="AL40" s="414"/>
      <c r="AM40" s="415"/>
      <c r="AN40" s="488"/>
      <c r="AO40" s="488"/>
    </row>
    <row r="41" spans="1:41" s="485" customFormat="1" ht="15.75" customHeight="1">
      <c r="B41" s="484"/>
      <c r="C41" s="484"/>
      <c r="D41" s="484"/>
      <c r="E41" s="484"/>
      <c r="F41" s="482"/>
      <c r="G41" s="484"/>
      <c r="H41" s="484"/>
      <c r="J41" s="482"/>
      <c r="K41" s="484"/>
      <c r="L41" s="484"/>
      <c r="M41" s="330"/>
      <c r="N41" s="486"/>
      <c r="S41" s="486"/>
      <c r="AJ41" s="487"/>
      <c r="AK41" s="413"/>
      <c r="AL41" s="414"/>
      <c r="AM41" s="415"/>
      <c r="AN41" s="488"/>
      <c r="AO41" s="488"/>
    </row>
    <row r="42" spans="1:41" s="485" customFormat="1" ht="15.75" customHeight="1">
      <c r="A42" s="506" t="s">
        <v>551</v>
      </c>
      <c r="B42" s="484"/>
      <c r="C42" s="484"/>
      <c r="D42" s="484"/>
      <c r="E42" s="484"/>
      <c r="F42" s="482"/>
      <c r="G42" s="484"/>
      <c r="H42" s="484"/>
      <c r="J42" s="482"/>
      <c r="K42" s="484"/>
      <c r="L42" s="484"/>
      <c r="M42" s="330"/>
      <c r="N42" s="486"/>
      <c r="S42" s="486"/>
      <c r="AJ42" s="487"/>
      <c r="AK42" s="413"/>
      <c r="AL42" s="414"/>
      <c r="AM42" s="415"/>
      <c r="AN42" s="488"/>
      <c r="AO42" s="488"/>
    </row>
    <row r="43" spans="1:41" s="485" customFormat="1" ht="15.75" customHeight="1">
      <c r="B43" s="484"/>
      <c r="C43" s="484"/>
      <c r="D43" s="484"/>
      <c r="E43" s="484"/>
      <c r="F43" s="482"/>
      <c r="G43" s="484"/>
      <c r="H43" s="484"/>
      <c r="J43" s="482"/>
      <c r="K43" s="484"/>
      <c r="L43" s="484"/>
      <c r="M43" s="330"/>
      <c r="N43" s="486"/>
      <c r="S43" s="486"/>
      <c r="AJ43" s="487"/>
      <c r="AK43" s="413"/>
      <c r="AL43" s="414"/>
      <c r="AM43" s="415"/>
      <c r="AN43" s="488"/>
      <c r="AO43" s="488"/>
    </row>
    <row r="44" spans="1:41" s="485" customFormat="1" ht="15.75" customHeight="1">
      <c r="A44" s="485" t="s">
        <v>354</v>
      </c>
      <c r="B44" s="741">
        <v>186.5</v>
      </c>
      <c r="C44" s="741"/>
      <c r="D44" s="741"/>
      <c r="E44" s="482" t="s">
        <v>114</v>
      </c>
      <c r="F44" s="482"/>
      <c r="G44" s="741">
        <v>5</v>
      </c>
      <c r="H44" s="741"/>
      <c r="J44" s="482" t="s">
        <v>115</v>
      </c>
      <c r="K44" s="741">
        <f>B44*G44</f>
        <v>932.5</v>
      </c>
      <c r="L44" s="741"/>
      <c r="M44" s="330" t="s">
        <v>0</v>
      </c>
      <c r="N44" s="486"/>
      <c r="S44" s="486"/>
      <c r="AJ44" s="487"/>
      <c r="AK44" s="413"/>
      <c r="AL44" s="414"/>
      <c r="AM44" s="415"/>
      <c r="AN44" s="488"/>
      <c r="AO44" s="488"/>
    </row>
    <row r="45" spans="1:41" s="485" customFormat="1" ht="15.75" customHeight="1">
      <c r="A45" s="485" t="s">
        <v>355</v>
      </c>
      <c r="B45" s="484"/>
      <c r="C45" s="404">
        <v>14</v>
      </c>
      <c r="D45" s="484" t="s">
        <v>114</v>
      </c>
      <c r="E45" s="483">
        <v>5</v>
      </c>
      <c r="F45" s="482"/>
      <c r="G45" s="483"/>
      <c r="H45" s="482"/>
      <c r="I45" s="482"/>
      <c r="J45" s="482" t="s">
        <v>115</v>
      </c>
      <c r="K45" s="741">
        <f>C45*E45</f>
        <v>70</v>
      </c>
      <c r="L45" s="741"/>
      <c r="M45" s="482" t="s">
        <v>0</v>
      </c>
      <c r="N45" s="486"/>
      <c r="S45" s="486"/>
      <c r="AJ45" s="487"/>
      <c r="AK45" s="413"/>
      <c r="AL45" s="414"/>
      <c r="AM45" s="415"/>
      <c r="AN45" s="488"/>
      <c r="AO45" s="488"/>
    </row>
    <row r="46" spans="1:41" s="485" customFormat="1" ht="15.75" customHeight="1">
      <c r="A46" s="485" t="s">
        <v>468</v>
      </c>
      <c r="B46" s="330"/>
      <c r="C46" s="330">
        <v>0.2</v>
      </c>
      <c r="D46" s="484" t="s">
        <v>114</v>
      </c>
      <c r="E46" s="741">
        <f>K46</f>
        <v>1002.5</v>
      </c>
      <c r="F46" s="739"/>
      <c r="G46" s="741"/>
      <c r="H46" s="741"/>
      <c r="J46" s="482"/>
      <c r="K46" s="741">
        <f>SUM(K44:L45)</f>
        <v>1002.5</v>
      </c>
      <c r="L46" s="741"/>
      <c r="M46" s="741"/>
      <c r="N46" s="486"/>
      <c r="S46" s="486"/>
      <c r="AJ46" s="487"/>
      <c r="AK46" s="413"/>
      <c r="AL46" s="414"/>
      <c r="AM46" s="415"/>
      <c r="AN46" s="488"/>
      <c r="AO46" s="488"/>
    </row>
    <row r="47" spans="1:41" s="485" customFormat="1" ht="15.75" customHeight="1">
      <c r="B47" s="484"/>
      <c r="C47" s="484"/>
      <c r="D47" s="484"/>
      <c r="F47" s="482"/>
      <c r="G47" s="484"/>
      <c r="H47" s="484"/>
      <c r="J47" s="482"/>
      <c r="K47" s="484"/>
      <c r="L47" s="484"/>
      <c r="M47" s="330"/>
      <c r="N47" s="486"/>
      <c r="S47" s="486"/>
      <c r="AJ47" s="487"/>
      <c r="AK47" s="413"/>
      <c r="AL47" s="414"/>
      <c r="AM47" s="415"/>
      <c r="AN47" s="488"/>
      <c r="AO47" s="488"/>
    </row>
    <row r="48" spans="1:41">
      <c r="A48" s="485" t="s">
        <v>338</v>
      </c>
      <c r="B48" s="484"/>
      <c r="C48" s="484" t="s">
        <v>115</v>
      </c>
      <c r="D48" s="741">
        <f>C46*E46</f>
        <v>200.5</v>
      </c>
      <c r="E48" s="741"/>
      <c r="F48" s="482" t="s">
        <v>3</v>
      </c>
      <c r="G48" s="484"/>
      <c r="H48" s="484"/>
      <c r="I48" s="485"/>
      <c r="J48" s="482"/>
      <c r="K48" s="484"/>
      <c r="L48" s="484"/>
      <c r="M48" s="330"/>
      <c r="N48" s="486"/>
      <c r="AN48" s="415"/>
    </row>
    <row r="49" spans="1:42" s="492" customFormat="1">
      <c r="A49" s="495"/>
      <c r="B49" s="490"/>
      <c r="C49" s="490"/>
      <c r="D49" s="490"/>
      <c r="E49" s="490"/>
      <c r="F49" s="489"/>
      <c r="G49" s="490"/>
      <c r="H49" s="490"/>
      <c r="I49" s="495"/>
      <c r="J49" s="489"/>
      <c r="K49" s="490"/>
      <c r="L49" s="490"/>
      <c r="M49" s="330"/>
      <c r="N49" s="491"/>
      <c r="O49" s="493"/>
      <c r="S49" s="493"/>
      <c r="AJ49" s="494"/>
      <c r="AK49" s="413"/>
      <c r="AL49" s="414"/>
      <c r="AM49" s="415"/>
      <c r="AN49" s="415"/>
      <c r="AO49" s="496"/>
    </row>
    <row r="50" spans="1:42" s="492" customFormat="1">
      <c r="A50" s="762" t="s">
        <v>553</v>
      </c>
      <c r="B50" s="762"/>
      <c r="C50" s="762"/>
      <c r="D50" s="762"/>
      <c r="E50" s="762"/>
      <c r="F50" s="762"/>
      <c r="G50" s="762"/>
      <c r="H50" s="762"/>
      <c r="I50" s="762"/>
      <c r="J50" s="762"/>
      <c r="K50" s="762"/>
      <c r="L50" s="762"/>
      <c r="M50" s="762"/>
      <c r="N50" s="762"/>
      <c r="O50" s="762"/>
      <c r="P50" s="762"/>
      <c r="Q50" s="762"/>
      <c r="R50" s="762"/>
      <c r="S50" s="762"/>
      <c r="T50" s="762"/>
      <c r="U50" s="762"/>
      <c r="V50" s="762"/>
      <c r="W50" s="762"/>
      <c r="X50" s="762"/>
      <c r="Y50" s="762"/>
      <c r="Z50" s="762"/>
      <c r="AA50" s="762"/>
      <c r="AB50" s="762"/>
      <c r="AC50" s="762"/>
      <c r="AD50" s="762"/>
      <c r="AE50" s="762"/>
      <c r="AF50" s="762"/>
      <c r="AG50" s="762"/>
      <c r="AH50" s="762"/>
      <c r="AI50" s="762"/>
      <c r="AJ50" s="494"/>
      <c r="AK50" s="413"/>
      <c r="AL50" s="414"/>
      <c r="AM50" s="415"/>
      <c r="AN50" s="415"/>
      <c r="AO50" s="496"/>
    </row>
    <row r="51" spans="1:42" s="492" customFormat="1">
      <c r="A51" s="607" t="s">
        <v>555</v>
      </c>
      <c r="B51" s="490"/>
      <c r="C51" s="490"/>
      <c r="D51" s="490"/>
      <c r="E51" s="490"/>
      <c r="F51" s="489"/>
      <c r="G51" s="490"/>
      <c r="H51" s="490"/>
      <c r="I51" s="495"/>
      <c r="J51" s="489"/>
      <c r="K51" s="490"/>
      <c r="L51" s="490"/>
      <c r="M51" s="330"/>
      <c r="N51" s="491"/>
      <c r="O51" s="493"/>
      <c r="S51" s="493"/>
      <c r="AJ51" s="494"/>
      <c r="AK51" s="413"/>
      <c r="AL51" s="414"/>
      <c r="AM51" s="415"/>
      <c r="AN51" s="415"/>
      <c r="AO51" s="496"/>
    </row>
    <row r="52" spans="1:42" s="492" customFormat="1">
      <c r="A52" s="495"/>
      <c r="B52" s="490"/>
      <c r="C52" s="490"/>
      <c r="D52" s="490"/>
      <c r="E52" s="490"/>
      <c r="F52" s="489"/>
      <c r="G52" s="490"/>
      <c r="H52" s="490"/>
      <c r="I52" s="495"/>
      <c r="J52" s="489"/>
      <c r="K52" s="490"/>
      <c r="L52" s="490"/>
      <c r="M52" s="330"/>
      <c r="N52" s="491"/>
      <c r="O52" s="493"/>
      <c r="S52" s="493"/>
      <c r="AJ52" s="494"/>
      <c r="AK52" s="413"/>
      <c r="AL52" s="414"/>
      <c r="AM52" s="415"/>
      <c r="AN52" s="415"/>
      <c r="AO52" s="496"/>
    </row>
    <row r="53" spans="1:42" s="492" customFormat="1">
      <c r="A53" s="607" t="s">
        <v>554</v>
      </c>
      <c r="B53" s="490"/>
      <c r="C53" s="490"/>
      <c r="D53" s="490"/>
      <c r="E53" s="490"/>
      <c r="F53" s="489"/>
      <c r="G53" s="490"/>
      <c r="H53" s="490"/>
      <c r="I53" s="495"/>
      <c r="J53" s="489"/>
      <c r="K53" s="490"/>
      <c r="L53" s="490"/>
      <c r="M53" s="330"/>
      <c r="N53" s="491"/>
      <c r="O53" s="493"/>
      <c r="S53" s="493"/>
      <c r="AJ53" s="494"/>
      <c r="AK53" s="413"/>
      <c r="AL53" s="414"/>
      <c r="AM53" s="415"/>
      <c r="AN53" s="415"/>
      <c r="AO53" s="496"/>
    </row>
    <row r="54" spans="1:42" s="492" customFormat="1">
      <c r="A54" s="607" t="str">
        <f>A51</f>
        <v xml:space="preserve"> Valores calculados já apresentado no projeto</v>
      </c>
      <c r="B54" s="490"/>
      <c r="C54" s="490"/>
      <c r="D54" s="490"/>
      <c r="E54" s="490"/>
      <c r="F54" s="489"/>
      <c r="G54" s="490"/>
      <c r="H54" s="490"/>
      <c r="I54" s="495"/>
      <c r="J54" s="489"/>
      <c r="K54" s="490"/>
      <c r="L54" s="490"/>
      <c r="M54" s="330"/>
      <c r="N54" s="491"/>
      <c r="O54" s="493"/>
      <c r="S54" s="493"/>
      <c r="AJ54" s="494"/>
      <c r="AK54" s="413"/>
      <c r="AL54" s="414"/>
      <c r="AM54" s="415"/>
      <c r="AN54" s="415"/>
      <c r="AO54" s="496"/>
    </row>
    <row r="55" spans="1:42" s="492" customFormat="1">
      <c r="A55" s="495"/>
      <c r="B55" s="490"/>
      <c r="C55" s="490"/>
      <c r="D55" s="490"/>
      <c r="E55" s="490"/>
      <c r="F55" s="489"/>
      <c r="G55" s="490"/>
      <c r="H55" s="490"/>
      <c r="I55" s="495"/>
      <c r="J55" s="489"/>
      <c r="K55" s="490"/>
      <c r="L55" s="490"/>
      <c r="M55" s="330"/>
      <c r="N55" s="491"/>
      <c r="O55" s="493"/>
      <c r="S55" s="493"/>
      <c r="AJ55" s="494"/>
      <c r="AK55" s="413"/>
      <c r="AL55" s="414"/>
      <c r="AM55" s="415"/>
      <c r="AN55" s="415"/>
      <c r="AO55" s="496"/>
    </row>
    <row r="56" spans="1:42">
      <c r="A56" s="752" t="s">
        <v>142</v>
      </c>
      <c r="B56" s="753"/>
      <c r="C56" s="753"/>
      <c r="D56" s="753"/>
      <c r="E56" s="753"/>
      <c r="F56" s="753"/>
      <c r="G56" s="753"/>
      <c r="H56" s="753"/>
      <c r="I56" s="753"/>
      <c r="J56" s="753"/>
      <c r="K56" s="753"/>
      <c r="L56" s="753"/>
      <c r="M56" s="753"/>
      <c r="N56" s="753"/>
      <c r="O56" s="753"/>
      <c r="P56" s="753"/>
      <c r="Q56" s="753"/>
      <c r="R56" s="753"/>
      <c r="S56" s="753"/>
      <c r="T56" s="753"/>
      <c r="U56" s="753"/>
      <c r="V56" s="753"/>
      <c r="W56" s="753"/>
      <c r="X56" s="753"/>
      <c r="Y56" s="753"/>
      <c r="Z56" s="753"/>
      <c r="AA56" s="753"/>
      <c r="AB56" s="753"/>
      <c r="AC56" s="753"/>
      <c r="AD56" s="753"/>
      <c r="AE56" s="753"/>
      <c r="AF56" s="753"/>
      <c r="AG56" s="753"/>
      <c r="AH56" s="753"/>
      <c r="AI56" s="754"/>
      <c r="AN56" s="415"/>
    </row>
    <row r="57" spans="1:42">
      <c r="AN57" s="415"/>
    </row>
    <row r="58" spans="1:42" s="340" customFormat="1">
      <c r="A58" s="738" t="s">
        <v>440</v>
      </c>
      <c r="B58" s="738"/>
      <c r="C58" s="738"/>
      <c r="D58" s="738"/>
      <c r="E58" s="738"/>
      <c r="F58" s="738"/>
      <c r="G58" s="738"/>
      <c r="H58" s="738"/>
      <c r="I58" s="738"/>
      <c r="J58" s="738"/>
      <c r="K58" s="738"/>
      <c r="L58" s="738"/>
      <c r="M58" s="738"/>
      <c r="N58" s="738"/>
      <c r="O58" s="738"/>
      <c r="P58" s="738"/>
      <c r="Q58" s="738"/>
      <c r="R58" s="738"/>
      <c r="S58" s="738"/>
      <c r="T58" s="738"/>
      <c r="U58" s="738"/>
      <c r="V58" s="738"/>
      <c r="W58" s="738"/>
      <c r="X58" s="738"/>
      <c r="Y58" s="738"/>
      <c r="Z58" s="738"/>
      <c r="AA58" s="738"/>
      <c r="AB58" s="738"/>
      <c r="AC58" s="738"/>
      <c r="AD58" s="738"/>
      <c r="AE58" s="738"/>
      <c r="AF58" s="738"/>
      <c r="AG58" s="738"/>
      <c r="AH58" s="738"/>
      <c r="AI58" s="738"/>
      <c r="AJ58" s="412"/>
      <c r="AK58" s="413"/>
      <c r="AL58" s="414"/>
      <c r="AM58" s="415"/>
      <c r="AN58" s="417"/>
      <c r="AO58" s="417"/>
      <c r="AP58" s="408"/>
    </row>
    <row r="59" spans="1:42" s="340" customFormat="1">
      <c r="N59" s="341"/>
      <c r="O59" s="341"/>
      <c r="S59" s="341"/>
      <c r="AJ59" s="412"/>
      <c r="AK59" s="413"/>
      <c r="AL59" s="414"/>
      <c r="AM59" s="415"/>
      <c r="AN59" s="417"/>
      <c r="AO59" s="417"/>
      <c r="AP59" s="408"/>
    </row>
    <row r="60" spans="1:42" s="340" customFormat="1">
      <c r="A60" s="747" t="s">
        <v>144</v>
      </c>
      <c r="B60" s="747"/>
      <c r="C60" s="747"/>
      <c r="D60" s="747"/>
      <c r="E60" s="747"/>
      <c r="F60" s="747"/>
      <c r="G60" s="747"/>
      <c r="H60" s="747"/>
      <c r="I60" s="747"/>
      <c r="J60" s="747"/>
      <c r="K60" s="747"/>
      <c r="L60" s="747"/>
      <c r="M60" s="747"/>
      <c r="N60" s="747"/>
      <c r="O60" s="747"/>
      <c r="P60" s="747"/>
      <c r="Q60" s="747"/>
      <c r="R60" s="747"/>
      <c r="S60" s="747"/>
      <c r="T60" s="747"/>
      <c r="U60" s="747"/>
      <c r="V60" s="747"/>
      <c r="W60" s="747"/>
      <c r="X60" s="747"/>
      <c r="Y60" s="747"/>
      <c r="Z60" s="747"/>
      <c r="AA60" s="747"/>
      <c r="AB60" s="747"/>
      <c r="AC60" s="747"/>
      <c r="AD60" s="747"/>
      <c r="AE60" s="747"/>
      <c r="AF60" s="747"/>
      <c r="AG60" s="747"/>
      <c r="AH60" s="747"/>
      <c r="AI60" s="747"/>
      <c r="AJ60" s="412"/>
      <c r="AK60" s="413"/>
      <c r="AL60" s="414"/>
      <c r="AM60" s="415"/>
      <c r="AN60" s="417"/>
      <c r="AO60" s="417"/>
      <c r="AP60" s="408"/>
    </row>
    <row r="61" spans="1:42" s="340" customFormat="1">
      <c r="A61" s="362"/>
      <c r="B61" s="362"/>
      <c r="C61" s="362"/>
      <c r="D61" s="362"/>
      <c r="E61" s="362"/>
      <c r="F61" s="362"/>
      <c r="G61" s="362"/>
      <c r="H61" s="362"/>
      <c r="I61" s="362"/>
      <c r="J61" s="362"/>
      <c r="K61" s="362"/>
      <c r="L61" s="362"/>
      <c r="M61" s="362"/>
      <c r="N61" s="365"/>
      <c r="O61" s="365"/>
      <c r="P61" s="362"/>
      <c r="Q61" s="362"/>
      <c r="R61" s="362"/>
      <c r="S61" s="365"/>
      <c r="T61" s="362"/>
      <c r="U61" s="362"/>
      <c r="V61" s="362"/>
      <c r="W61" s="362"/>
      <c r="X61" s="362"/>
      <c r="Y61" s="362"/>
      <c r="Z61" s="362"/>
      <c r="AA61" s="362"/>
      <c r="AB61" s="362"/>
      <c r="AC61" s="362"/>
      <c r="AD61" s="362"/>
      <c r="AE61" s="362"/>
      <c r="AF61" s="362"/>
      <c r="AG61" s="362"/>
      <c r="AH61" s="362"/>
      <c r="AI61" s="362"/>
      <c r="AJ61" s="419"/>
      <c r="AK61" s="419"/>
      <c r="AL61" s="420"/>
      <c r="AM61" s="421"/>
      <c r="AN61" s="417"/>
      <c r="AO61" s="418"/>
      <c r="AP61" s="408"/>
    </row>
    <row r="62" spans="1:42" s="340" customFormat="1">
      <c r="A62" s="362" t="s">
        <v>354</v>
      </c>
      <c r="B62" s="741">
        <v>186.5</v>
      </c>
      <c r="C62" s="741"/>
      <c r="D62" s="741"/>
      <c r="E62" s="362"/>
      <c r="F62" s="364" t="s">
        <v>114</v>
      </c>
      <c r="G62" s="741">
        <v>5</v>
      </c>
      <c r="H62" s="741"/>
      <c r="I62" s="362"/>
      <c r="J62" s="364" t="s">
        <v>115</v>
      </c>
      <c r="K62" s="741">
        <f>B62*G62</f>
        <v>932.5</v>
      </c>
      <c r="L62" s="741"/>
      <c r="M62" s="330" t="s">
        <v>0</v>
      </c>
      <c r="N62" s="365"/>
      <c r="O62" s="362" t="s">
        <v>336</v>
      </c>
      <c r="P62" s="330"/>
      <c r="Q62" s="330"/>
      <c r="R62" s="362"/>
      <c r="S62" s="365"/>
      <c r="T62" s="362"/>
      <c r="U62" s="362"/>
      <c r="V62" s="362"/>
      <c r="W62" s="362"/>
      <c r="X62" s="362"/>
      <c r="Y62" s="362"/>
      <c r="Z62" s="362"/>
      <c r="AA62" s="362"/>
      <c r="AB62" s="362"/>
      <c r="AC62" s="362"/>
      <c r="AD62" s="362"/>
      <c r="AE62" s="362"/>
      <c r="AF62" s="362"/>
      <c r="AG62" s="362"/>
      <c r="AH62" s="362"/>
      <c r="AI62" s="362"/>
      <c r="AJ62" s="412">
        <f>D66</f>
        <v>1002.5</v>
      </c>
      <c r="AK62" s="412"/>
      <c r="AL62" s="422"/>
      <c r="AM62" s="422"/>
      <c r="AN62" s="417"/>
      <c r="AO62" s="417"/>
      <c r="AP62" s="408"/>
    </row>
    <row r="63" spans="1:42" s="340" customFormat="1">
      <c r="A63" s="362" t="s">
        <v>355</v>
      </c>
      <c r="B63" s="363"/>
      <c r="C63" s="404">
        <v>14</v>
      </c>
      <c r="D63" s="363" t="s">
        <v>114</v>
      </c>
      <c r="E63" s="361">
        <v>5</v>
      </c>
      <c r="F63" s="364"/>
      <c r="G63" s="361"/>
      <c r="H63" s="364"/>
      <c r="I63" s="364"/>
      <c r="J63" s="364" t="s">
        <v>115</v>
      </c>
      <c r="K63" s="741">
        <f>C63*E63</f>
        <v>70</v>
      </c>
      <c r="L63" s="741"/>
      <c r="M63" s="364" t="s">
        <v>0</v>
      </c>
      <c r="N63" s="365"/>
      <c r="O63" s="362" t="s">
        <v>337</v>
      </c>
      <c r="P63" s="362"/>
      <c r="Q63" s="362"/>
      <c r="R63" s="362"/>
      <c r="S63" s="365"/>
      <c r="T63" s="362"/>
      <c r="U63" s="362"/>
      <c r="V63" s="362"/>
      <c r="W63" s="362"/>
      <c r="X63" s="362"/>
      <c r="Y63" s="362"/>
      <c r="Z63" s="362"/>
      <c r="AA63" s="362"/>
      <c r="AB63" s="362"/>
      <c r="AC63" s="362"/>
      <c r="AD63" s="362"/>
      <c r="AE63" s="362"/>
      <c r="AF63" s="362"/>
      <c r="AG63" s="362"/>
      <c r="AH63" s="362"/>
      <c r="AI63" s="362"/>
      <c r="AJ63" s="412"/>
      <c r="AK63" s="413"/>
      <c r="AL63" s="414"/>
      <c r="AM63" s="415"/>
      <c r="AN63" s="417"/>
      <c r="AO63" s="417"/>
      <c r="AP63" s="408"/>
    </row>
    <row r="64" spans="1:42" s="362" customFormat="1">
      <c r="B64" s="741"/>
      <c r="C64" s="741"/>
      <c r="D64" s="741"/>
      <c r="F64" s="364"/>
      <c r="G64" s="741"/>
      <c r="H64" s="741"/>
      <c r="J64" s="364"/>
      <c r="K64" s="741"/>
      <c r="L64" s="741"/>
      <c r="M64" s="330"/>
      <c r="N64" s="365"/>
      <c r="S64" s="365"/>
      <c r="AJ64" s="412"/>
      <c r="AK64" s="413"/>
      <c r="AL64" s="414"/>
      <c r="AM64" s="415"/>
      <c r="AN64" s="417"/>
      <c r="AO64" s="417"/>
      <c r="AP64" s="408"/>
    </row>
    <row r="65" spans="1:42" s="362" customFormat="1">
      <c r="B65" s="363"/>
      <c r="C65" s="363"/>
      <c r="D65" s="363"/>
      <c r="F65" s="364"/>
      <c r="G65" s="363"/>
      <c r="H65" s="363"/>
      <c r="J65" s="364"/>
      <c r="K65" s="363"/>
      <c r="L65" s="363"/>
      <c r="M65" s="330"/>
      <c r="N65" s="365"/>
      <c r="S65" s="365"/>
      <c r="AJ65" s="412"/>
      <c r="AK65" s="413"/>
      <c r="AL65" s="414"/>
      <c r="AM65" s="415"/>
      <c r="AN65" s="417"/>
      <c r="AO65" s="417"/>
      <c r="AP65" s="408"/>
    </row>
    <row r="66" spans="1:42" s="325" customFormat="1" ht="15.75" customHeight="1">
      <c r="A66" s="362" t="s">
        <v>338</v>
      </c>
      <c r="B66" s="363"/>
      <c r="C66" s="363" t="s">
        <v>115</v>
      </c>
      <c r="D66" s="741">
        <f>SUM(K62:L65)</f>
        <v>1002.5</v>
      </c>
      <c r="E66" s="741"/>
      <c r="F66" s="364" t="s">
        <v>0</v>
      </c>
      <c r="G66" s="363"/>
      <c r="H66" s="363"/>
      <c r="I66" s="362"/>
      <c r="J66" s="364"/>
      <c r="K66" s="363"/>
      <c r="L66" s="363"/>
      <c r="M66" s="330"/>
      <c r="N66" s="365"/>
      <c r="O66" s="362"/>
      <c r="P66" s="362"/>
      <c r="Q66" s="362"/>
      <c r="R66" s="362"/>
      <c r="S66" s="365"/>
      <c r="T66" s="362"/>
      <c r="U66" s="362"/>
      <c r="V66" s="362"/>
      <c r="W66" s="362"/>
      <c r="X66" s="362"/>
      <c r="Y66" s="362"/>
      <c r="Z66" s="362"/>
      <c r="AA66" s="362"/>
      <c r="AB66" s="362"/>
      <c r="AC66" s="362"/>
      <c r="AD66" s="362"/>
      <c r="AE66" s="362"/>
      <c r="AF66" s="362"/>
      <c r="AG66" s="362"/>
      <c r="AH66" s="362"/>
      <c r="AI66" s="362"/>
      <c r="AJ66" s="412"/>
      <c r="AK66" s="413"/>
      <c r="AL66" s="414"/>
      <c r="AM66" s="415"/>
      <c r="AN66" s="415"/>
      <c r="AO66" s="416"/>
      <c r="AP66" s="409"/>
    </row>
    <row r="67" spans="1:42" s="366" customFormat="1" ht="15.75" customHeight="1">
      <c r="A67" s="362"/>
      <c r="B67" s="363"/>
      <c r="C67" s="363"/>
      <c r="D67" s="363"/>
      <c r="E67" s="363"/>
      <c r="F67" s="364"/>
      <c r="G67" s="363"/>
      <c r="H67" s="363"/>
      <c r="I67" s="362"/>
      <c r="J67" s="364"/>
      <c r="K67" s="363"/>
      <c r="L67" s="363"/>
      <c r="M67" s="330"/>
      <c r="N67" s="365"/>
      <c r="O67" s="362"/>
      <c r="P67" s="362"/>
      <c r="Q67" s="362"/>
      <c r="R67" s="362"/>
      <c r="S67" s="365"/>
      <c r="T67" s="362"/>
      <c r="U67" s="362"/>
      <c r="V67" s="362"/>
      <c r="W67" s="362"/>
      <c r="X67" s="362"/>
      <c r="Y67" s="362"/>
      <c r="Z67" s="362"/>
      <c r="AA67" s="362"/>
      <c r="AB67" s="362"/>
      <c r="AC67" s="362"/>
      <c r="AD67" s="362"/>
      <c r="AE67" s="362"/>
      <c r="AF67" s="362"/>
      <c r="AG67" s="362"/>
      <c r="AH67" s="362"/>
      <c r="AI67" s="362"/>
      <c r="AJ67" s="412"/>
      <c r="AK67" s="413"/>
      <c r="AL67" s="414"/>
      <c r="AM67" s="415"/>
      <c r="AN67" s="415"/>
      <c r="AO67" s="416"/>
      <c r="AP67" s="409"/>
    </row>
    <row r="68" spans="1:42" s="340" customFormat="1">
      <c r="A68" s="763" t="s">
        <v>441</v>
      </c>
      <c r="B68" s="763"/>
      <c r="C68" s="763"/>
      <c r="D68" s="763"/>
      <c r="E68" s="763"/>
      <c r="F68" s="763"/>
      <c r="G68" s="763"/>
      <c r="H68" s="763"/>
      <c r="I68" s="763"/>
      <c r="J68" s="763"/>
      <c r="K68" s="763"/>
      <c r="L68" s="763"/>
      <c r="M68" s="763"/>
      <c r="N68" s="763"/>
      <c r="O68" s="763"/>
      <c r="P68" s="763"/>
      <c r="Q68" s="763"/>
      <c r="R68" s="763"/>
      <c r="S68" s="763"/>
      <c r="T68" s="763"/>
      <c r="U68" s="763"/>
      <c r="V68" s="763"/>
      <c r="W68" s="763"/>
      <c r="X68" s="763"/>
      <c r="Y68" s="763"/>
      <c r="Z68" s="763"/>
      <c r="AA68" s="763"/>
      <c r="AB68" s="763"/>
      <c r="AC68" s="763"/>
      <c r="AD68" s="763"/>
      <c r="AE68" s="763"/>
      <c r="AF68" s="763"/>
      <c r="AG68" s="763"/>
      <c r="AH68" s="763"/>
      <c r="AI68" s="763"/>
      <c r="AJ68" s="412"/>
      <c r="AK68" s="413"/>
      <c r="AL68" s="414"/>
      <c r="AM68" s="415"/>
      <c r="AN68" s="417"/>
      <c r="AO68" s="417"/>
      <c r="AP68" s="408"/>
    </row>
    <row r="69" spans="1:42" s="340" customFormat="1">
      <c r="N69" s="341"/>
      <c r="O69" s="341"/>
      <c r="S69" s="341"/>
      <c r="AJ69" s="412"/>
      <c r="AK69" s="413"/>
      <c r="AL69" s="414"/>
      <c r="AM69" s="415"/>
      <c r="AN69" s="417"/>
      <c r="AO69" s="417"/>
      <c r="AP69" s="408"/>
    </row>
    <row r="70" spans="1:42" s="340" customFormat="1">
      <c r="B70" s="340" t="s">
        <v>327</v>
      </c>
      <c r="N70" s="341"/>
      <c r="O70" s="341"/>
      <c r="S70" s="341"/>
      <c r="AJ70" s="744"/>
      <c r="AK70" s="744"/>
      <c r="AL70" s="414"/>
      <c r="AM70" s="745"/>
      <c r="AN70" s="745"/>
      <c r="AO70" s="417"/>
      <c r="AP70" s="408"/>
    </row>
    <row r="71" spans="1:42" s="340" customFormat="1">
      <c r="A71" s="340" t="s">
        <v>356</v>
      </c>
      <c r="B71" s="741">
        <v>165.36</v>
      </c>
      <c r="C71" s="741"/>
      <c r="D71" s="741"/>
      <c r="E71" s="340" t="s">
        <v>1</v>
      </c>
      <c r="F71" s="343" t="s">
        <v>77</v>
      </c>
      <c r="G71" s="741">
        <f>B71+B72</f>
        <v>340.36</v>
      </c>
      <c r="H71" s="741"/>
      <c r="I71" s="339" t="s">
        <v>1</v>
      </c>
      <c r="J71" s="741" t="s">
        <v>358</v>
      </c>
      <c r="K71" s="741"/>
      <c r="L71" s="741"/>
      <c r="M71" s="741"/>
      <c r="N71" s="343"/>
      <c r="O71" s="343"/>
      <c r="P71" s="330"/>
      <c r="Q71" s="741"/>
      <c r="R71" s="741"/>
      <c r="AG71" s="339"/>
      <c r="AH71" s="341"/>
      <c r="AI71" s="341"/>
      <c r="AJ71" s="423"/>
      <c r="AK71" s="424"/>
      <c r="AL71" s="415"/>
      <c r="AM71" s="415"/>
      <c r="AN71" s="417"/>
      <c r="AO71" s="417"/>
      <c r="AP71" s="408"/>
    </row>
    <row r="72" spans="1:42" s="340" customFormat="1">
      <c r="A72" s="340" t="s">
        <v>357</v>
      </c>
      <c r="B72" s="741">
        <v>175</v>
      </c>
      <c r="C72" s="741"/>
      <c r="D72" s="741"/>
      <c r="E72" s="340" t="s">
        <v>1</v>
      </c>
      <c r="N72" s="341"/>
      <c r="O72" s="341"/>
      <c r="S72" s="341"/>
      <c r="AJ72" s="412"/>
      <c r="AK72" s="413"/>
      <c r="AL72" s="414"/>
      <c r="AM72" s="415"/>
      <c r="AN72" s="418"/>
      <c r="AO72" s="417"/>
      <c r="AP72" s="408"/>
    </row>
    <row r="73" spans="1:42" s="340" customFormat="1">
      <c r="N73" s="330"/>
      <c r="O73" s="330"/>
      <c r="S73" s="341"/>
      <c r="AJ73" s="412">
        <f>B72</f>
        <v>175</v>
      </c>
      <c r="AK73" s="413"/>
      <c r="AL73" s="414"/>
      <c r="AM73" s="415"/>
      <c r="AN73" s="417"/>
      <c r="AO73" s="417"/>
      <c r="AP73" s="408"/>
    </row>
    <row r="74" spans="1:42" s="340" customFormat="1">
      <c r="A74" s="738" t="s">
        <v>442</v>
      </c>
      <c r="B74" s="738"/>
      <c r="C74" s="738"/>
      <c r="D74" s="738"/>
      <c r="E74" s="738"/>
      <c r="F74" s="738"/>
      <c r="G74" s="738"/>
      <c r="H74" s="738"/>
      <c r="I74" s="738"/>
      <c r="J74" s="738"/>
      <c r="K74" s="738"/>
      <c r="L74" s="738"/>
      <c r="M74" s="738"/>
      <c r="N74" s="738"/>
      <c r="O74" s="738"/>
      <c r="P74" s="738"/>
      <c r="Q74" s="738"/>
      <c r="R74" s="738"/>
      <c r="S74" s="738"/>
      <c r="T74" s="738"/>
      <c r="U74" s="738"/>
      <c r="V74" s="738"/>
      <c r="W74" s="738"/>
      <c r="X74" s="738"/>
      <c r="Y74" s="738"/>
      <c r="Z74" s="738"/>
      <c r="AA74" s="738"/>
      <c r="AB74" s="738"/>
      <c r="AC74" s="738"/>
      <c r="AD74" s="738"/>
      <c r="AE74" s="738"/>
      <c r="AF74" s="738"/>
      <c r="AG74" s="738"/>
      <c r="AH74" s="738"/>
      <c r="AI74" s="738"/>
      <c r="AJ74" s="412"/>
      <c r="AK74" s="413"/>
      <c r="AL74" s="414"/>
      <c r="AM74" s="415"/>
      <c r="AN74" s="417"/>
      <c r="AO74" s="417"/>
      <c r="AP74" s="408"/>
    </row>
    <row r="75" spans="1:42" s="340" customFormat="1">
      <c r="N75" s="341"/>
      <c r="O75" s="341"/>
      <c r="S75" s="341"/>
      <c r="AJ75" s="412"/>
      <c r="AK75" s="413"/>
      <c r="AL75" s="414"/>
      <c r="AM75" s="415"/>
      <c r="AN75" s="417"/>
      <c r="AO75" s="417"/>
      <c r="AP75" s="408"/>
    </row>
    <row r="76" spans="1:42" s="340" customFormat="1">
      <c r="A76" s="747" t="s">
        <v>144</v>
      </c>
      <c r="B76" s="747"/>
      <c r="C76" s="747"/>
      <c r="D76" s="747"/>
      <c r="E76" s="747"/>
      <c r="F76" s="747"/>
      <c r="G76" s="747"/>
      <c r="H76" s="747"/>
      <c r="I76" s="747"/>
      <c r="J76" s="747"/>
      <c r="K76" s="747"/>
      <c r="L76" s="747"/>
      <c r="M76" s="747"/>
      <c r="N76" s="747"/>
      <c r="O76" s="747"/>
      <c r="P76" s="747"/>
      <c r="Q76" s="747"/>
      <c r="R76" s="747"/>
      <c r="S76" s="747"/>
      <c r="T76" s="747"/>
      <c r="U76" s="747"/>
      <c r="V76" s="747"/>
      <c r="W76" s="747"/>
      <c r="X76" s="747"/>
      <c r="Y76" s="747"/>
      <c r="Z76" s="747"/>
      <c r="AA76" s="747"/>
      <c r="AB76" s="747"/>
      <c r="AC76" s="747"/>
      <c r="AD76" s="747"/>
      <c r="AE76" s="747"/>
      <c r="AF76" s="747"/>
      <c r="AG76" s="747"/>
      <c r="AH76" s="747"/>
      <c r="AI76" s="747"/>
      <c r="AJ76" s="412"/>
      <c r="AK76" s="413"/>
      <c r="AL76" s="414"/>
      <c r="AM76" s="415"/>
      <c r="AN76" s="417"/>
      <c r="AO76" s="417"/>
      <c r="AP76" s="408"/>
    </row>
    <row r="77" spans="1:42" s="362" customFormat="1">
      <c r="N77" s="365"/>
      <c r="O77" s="365"/>
      <c r="S77" s="365"/>
      <c r="AJ77" s="412"/>
      <c r="AK77" s="413"/>
      <c r="AL77" s="414"/>
      <c r="AM77" s="415"/>
      <c r="AN77" s="417"/>
      <c r="AO77" s="417"/>
      <c r="AP77" s="408"/>
    </row>
    <row r="78" spans="1:42" s="362" customFormat="1">
      <c r="A78" s="362" t="s">
        <v>113</v>
      </c>
      <c r="B78" s="741">
        <v>186.5</v>
      </c>
      <c r="C78" s="741"/>
      <c r="D78" s="741"/>
      <c r="F78" s="364" t="s">
        <v>114</v>
      </c>
      <c r="G78" s="741">
        <v>4</v>
      </c>
      <c r="H78" s="741"/>
      <c r="J78" s="364" t="s">
        <v>115</v>
      </c>
      <c r="K78" s="741">
        <f>B78*G78</f>
        <v>746</v>
      </c>
      <c r="L78" s="741"/>
      <c r="M78" s="330" t="s">
        <v>0</v>
      </c>
      <c r="N78" s="365"/>
      <c r="P78" s="330"/>
      <c r="Q78" s="330"/>
      <c r="S78" s="365"/>
      <c r="AJ78" s="412"/>
      <c r="AK78" s="413"/>
      <c r="AL78" s="414"/>
      <c r="AM78" s="415"/>
      <c r="AN78" s="417"/>
      <c r="AO78" s="417"/>
      <c r="AP78" s="408"/>
    </row>
    <row r="79" spans="1:42" s="362" customFormat="1">
      <c r="A79" s="362" t="s">
        <v>113</v>
      </c>
      <c r="B79" s="363"/>
      <c r="C79" s="404">
        <v>14</v>
      </c>
      <c r="D79" s="363" t="s">
        <v>114</v>
      </c>
      <c r="E79" s="361">
        <v>5</v>
      </c>
      <c r="F79" s="364"/>
      <c r="G79" s="737">
        <f>C79*E79</f>
        <v>70</v>
      </c>
      <c r="H79" s="737"/>
      <c r="I79" s="364"/>
      <c r="J79" s="364" t="s">
        <v>115</v>
      </c>
      <c r="K79" s="741">
        <f>C79*E79</f>
        <v>70</v>
      </c>
      <c r="L79" s="741"/>
      <c r="M79" s="364" t="s">
        <v>0</v>
      </c>
      <c r="N79" s="365"/>
      <c r="S79" s="365"/>
      <c r="AJ79" s="412"/>
      <c r="AK79" s="413"/>
      <c r="AL79" s="414"/>
      <c r="AM79" s="415"/>
      <c r="AN79" s="417"/>
      <c r="AO79" s="417"/>
      <c r="AP79" s="408"/>
    </row>
    <row r="80" spans="1:42" s="362" customFormat="1">
      <c r="B80" s="741"/>
      <c r="C80" s="741"/>
      <c r="D80" s="741"/>
      <c r="F80" s="364"/>
      <c r="G80" s="741"/>
      <c r="H80" s="741"/>
      <c r="J80" s="364"/>
      <c r="K80" s="741"/>
      <c r="L80" s="741"/>
      <c r="M80" s="330"/>
      <c r="N80" s="365"/>
      <c r="S80" s="365"/>
      <c r="AJ80" s="412">
        <f>D82</f>
        <v>816</v>
      </c>
      <c r="AK80" s="413"/>
      <c r="AL80" s="414"/>
      <c r="AM80" s="415"/>
      <c r="AN80" s="417"/>
      <c r="AO80" s="417"/>
      <c r="AP80" s="408"/>
    </row>
    <row r="81" spans="1:42" s="340" customFormat="1">
      <c r="A81" s="362"/>
      <c r="B81" s="363"/>
      <c r="C81" s="363"/>
      <c r="D81" s="363"/>
      <c r="E81" s="362"/>
      <c r="F81" s="364"/>
      <c r="G81" s="363"/>
      <c r="H81" s="363"/>
      <c r="I81" s="362"/>
      <c r="J81" s="364"/>
      <c r="K81" s="363"/>
      <c r="L81" s="363"/>
      <c r="M81" s="330"/>
      <c r="N81" s="365"/>
      <c r="O81" s="362"/>
      <c r="P81" s="362"/>
      <c r="Q81" s="362"/>
      <c r="R81" s="362"/>
      <c r="S81" s="365"/>
      <c r="T81" s="362"/>
      <c r="U81" s="362"/>
      <c r="V81" s="362"/>
      <c r="W81" s="362"/>
      <c r="X81" s="362"/>
      <c r="Y81" s="362"/>
      <c r="Z81" s="362"/>
      <c r="AA81" s="362"/>
      <c r="AB81" s="362"/>
      <c r="AC81" s="362"/>
      <c r="AD81" s="362"/>
      <c r="AE81" s="362"/>
      <c r="AF81" s="362"/>
      <c r="AG81" s="362"/>
      <c r="AH81" s="362"/>
      <c r="AI81" s="362"/>
      <c r="AJ81" s="412"/>
      <c r="AK81" s="413"/>
      <c r="AL81" s="414"/>
      <c r="AM81" s="415"/>
      <c r="AN81" s="417"/>
      <c r="AO81" s="417"/>
      <c r="AP81" s="408"/>
    </row>
    <row r="82" spans="1:42" s="340" customFormat="1">
      <c r="A82" s="362" t="s">
        <v>338</v>
      </c>
      <c r="B82" s="363"/>
      <c r="C82" s="363" t="s">
        <v>115</v>
      </c>
      <c r="D82" s="741">
        <f>SUM(K78:L79)</f>
        <v>816</v>
      </c>
      <c r="E82" s="741"/>
      <c r="F82" s="364" t="s">
        <v>0</v>
      </c>
      <c r="G82" s="363"/>
      <c r="H82" s="363"/>
      <c r="I82" s="362"/>
      <c r="J82" s="364"/>
      <c r="K82" s="363"/>
      <c r="L82" s="363"/>
      <c r="M82" s="330"/>
      <c r="N82" s="365"/>
      <c r="O82" s="362"/>
      <c r="P82" s="362"/>
      <c r="Q82" s="362"/>
      <c r="R82" s="362"/>
      <c r="S82" s="365"/>
      <c r="T82" s="362"/>
      <c r="U82" s="362"/>
      <c r="V82" s="362"/>
      <c r="W82" s="362"/>
      <c r="X82" s="362"/>
      <c r="Y82" s="362"/>
      <c r="Z82" s="362"/>
      <c r="AA82" s="362"/>
      <c r="AB82" s="362"/>
      <c r="AC82" s="362"/>
      <c r="AD82" s="362"/>
      <c r="AE82" s="362"/>
      <c r="AF82" s="362"/>
      <c r="AG82" s="362"/>
      <c r="AH82" s="362"/>
      <c r="AI82" s="362"/>
      <c r="AJ82" s="412"/>
      <c r="AK82" s="413"/>
      <c r="AL82" s="414"/>
      <c r="AM82" s="415"/>
      <c r="AN82" s="417"/>
      <c r="AO82" s="417"/>
      <c r="AP82" s="408"/>
    </row>
    <row r="83" spans="1:42" s="466" customFormat="1">
      <c r="B83" s="461"/>
      <c r="C83" s="461"/>
      <c r="D83" s="461"/>
      <c r="E83" s="461"/>
      <c r="F83" s="460"/>
      <c r="G83" s="461"/>
      <c r="H83" s="461"/>
      <c r="J83" s="460"/>
      <c r="K83" s="461"/>
      <c r="L83" s="461"/>
      <c r="M83" s="330"/>
      <c r="N83" s="464"/>
      <c r="S83" s="464"/>
      <c r="AJ83" s="462"/>
      <c r="AK83" s="413"/>
      <c r="AL83" s="414"/>
      <c r="AM83" s="415"/>
      <c r="AN83" s="465"/>
      <c r="AO83" s="465"/>
    </row>
    <row r="84" spans="1:42" s="466" customFormat="1">
      <c r="A84" s="738" t="s">
        <v>539</v>
      </c>
      <c r="B84" s="738"/>
      <c r="C84" s="738"/>
      <c r="D84" s="738"/>
      <c r="E84" s="738"/>
      <c r="F84" s="738"/>
      <c r="G84" s="738"/>
      <c r="H84" s="738"/>
      <c r="I84" s="738"/>
      <c r="J84" s="738"/>
      <c r="K84" s="738"/>
      <c r="L84" s="738"/>
      <c r="M84" s="738"/>
      <c r="N84" s="738"/>
      <c r="O84" s="738"/>
      <c r="P84" s="738"/>
      <c r="Q84" s="738"/>
      <c r="R84" s="738"/>
      <c r="S84" s="738"/>
      <c r="T84" s="738"/>
      <c r="U84" s="738"/>
      <c r="V84" s="738"/>
      <c r="W84" s="738"/>
      <c r="X84" s="738"/>
      <c r="Y84" s="738"/>
      <c r="Z84" s="738"/>
      <c r="AA84" s="738"/>
      <c r="AB84" s="738"/>
      <c r="AC84" s="738"/>
      <c r="AD84" s="738"/>
      <c r="AE84" s="738"/>
      <c r="AF84" s="738"/>
      <c r="AG84" s="738"/>
      <c r="AH84" s="738"/>
      <c r="AI84" s="738"/>
      <c r="AJ84" s="462"/>
      <c r="AK84" s="413"/>
      <c r="AL84" s="414"/>
      <c r="AM84" s="415"/>
      <c r="AN84" s="465"/>
      <c r="AO84" s="465"/>
    </row>
    <row r="85" spans="1:42" s="466" customFormat="1">
      <c r="N85" s="464"/>
      <c r="O85" s="464"/>
      <c r="S85" s="464"/>
      <c r="AJ85" s="462"/>
      <c r="AK85" s="413"/>
      <c r="AL85" s="414"/>
      <c r="AM85" s="415"/>
      <c r="AN85" s="465"/>
      <c r="AO85" s="465"/>
    </row>
    <row r="86" spans="1:42" s="466" customFormat="1">
      <c r="A86" s="747" t="s">
        <v>435</v>
      </c>
      <c r="B86" s="747"/>
      <c r="C86" s="747"/>
      <c r="D86" s="747"/>
      <c r="E86" s="747"/>
      <c r="F86" s="747"/>
      <c r="G86" s="747"/>
      <c r="H86" s="747"/>
      <c r="I86" s="747"/>
      <c r="J86" s="747"/>
      <c r="K86" s="747"/>
      <c r="L86" s="747"/>
      <c r="M86" s="747"/>
      <c r="N86" s="747"/>
      <c r="O86" s="747"/>
      <c r="P86" s="747"/>
      <c r="Q86" s="747"/>
      <c r="R86" s="747"/>
      <c r="S86" s="747"/>
      <c r="T86" s="747"/>
      <c r="U86" s="747"/>
      <c r="V86" s="747"/>
      <c r="W86" s="747"/>
      <c r="X86" s="747"/>
      <c r="Y86" s="747"/>
      <c r="Z86" s="747"/>
      <c r="AA86" s="747"/>
      <c r="AB86" s="747"/>
      <c r="AC86" s="747"/>
      <c r="AD86" s="747"/>
      <c r="AE86" s="747"/>
      <c r="AF86" s="747"/>
      <c r="AG86" s="747"/>
      <c r="AH86" s="747"/>
      <c r="AI86" s="747"/>
      <c r="AJ86" s="462"/>
      <c r="AK86" s="413"/>
      <c r="AL86" s="414"/>
      <c r="AM86" s="415"/>
      <c r="AN86" s="465"/>
      <c r="AO86" s="465"/>
    </row>
    <row r="87" spans="1:42" s="466" customFormat="1">
      <c r="B87" s="461"/>
      <c r="C87" s="461"/>
      <c r="D87" s="461"/>
      <c r="E87" s="461"/>
      <c r="F87" s="460"/>
      <c r="G87" s="461"/>
      <c r="H87" s="461"/>
      <c r="J87" s="460"/>
      <c r="K87" s="461"/>
      <c r="L87" s="461"/>
      <c r="M87" s="330"/>
      <c r="N87" s="464"/>
      <c r="S87" s="464"/>
      <c r="AJ87" s="462"/>
      <c r="AK87" s="413"/>
      <c r="AL87" s="414"/>
      <c r="AM87" s="415"/>
      <c r="AN87" s="465"/>
      <c r="AO87" s="465"/>
    </row>
    <row r="88" spans="1:42" s="466" customFormat="1">
      <c r="C88" s="461" t="s">
        <v>437</v>
      </c>
      <c r="D88" s="461"/>
      <c r="E88" s="463" t="s">
        <v>438</v>
      </c>
      <c r="F88" s="460"/>
      <c r="G88" s="461"/>
      <c r="H88" s="461"/>
      <c r="J88" s="460"/>
      <c r="K88" s="461"/>
      <c r="L88" s="461"/>
      <c r="M88" s="330"/>
      <c r="N88" s="464"/>
      <c r="S88" s="464"/>
      <c r="AJ88" s="462"/>
      <c r="AK88" s="413"/>
      <c r="AL88" s="414"/>
      <c r="AM88" s="415"/>
      <c r="AN88" s="465"/>
      <c r="AO88" s="465"/>
    </row>
    <row r="89" spans="1:42" s="466" customFormat="1">
      <c r="A89" s="466" t="s">
        <v>436</v>
      </c>
      <c r="B89" s="741">
        <v>18</v>
      </c>
      <c r="C89" s="741"/>
      <c r="D89" s="461" t="s">
        <v>114</v>
      </c>
      <c r="E89" s="741">
        <v>5</v>
      </c>
      <c r="F89" s="741"/>
      <c r="G89" s="461"/>
      <c r="H89" s="461"/>
      <c r="I89" s="466" t="s">
        <v>115</v>
      </c>
      <c r="J89" s="737">
        <f>B89*E89</f>
        <v>90</v>
      </c>
      <c r="K89" s="737"/>
      <c r="L89" s="461" t="s">
        <v>1</v>
      </c>
      <c r="M89" s="330"/>
      <c r="N89" s="464"/>
      <c r="S89" s="464"/>
      <c r="AJ89" s="462"/>
      <c r="AK89" s="413"/>
      <c r="AL89" s="414"/>
      <c r="AM89" s="415"/>
      <c r="AN89" s="465"/>
      <c r="AO89" s="465"/>
    </row>
    <row r="90" spans="1:42" s="466" customFormat="1">
      <c r="B90" s="461"/>
      <c r="C90" s="461"/>
      <c r="D90" s="461"/>
      <c r="E90" s="461"/>
      <c r="F90" s="460"/>
      <c r="G90" s="461"/>
      <c r="H90" s="461"/>
      <c r="J90" s="460"/>
      <c r="K90" s="461"/>
      <c r="L90" s="461"/>
      <c r="M90" s="330"/>
      <c r="N90" s="464"/>
      <c r="S90" s="464"/>
      <c r="AJ90" s="462"/>
      <c r="AK90" s="413"/>
      <c r="AL90" s="414"/>
      <c r="AM90" s="415"/>
      <c r="AN90" s="465"/>
      <c r="AO90" s="465"/>
    </row>
    <row r="91" spans="1:42">
      <c r="A91" s="752" t="s">
        <v>443</v>
      </c>
      <c r="B91" s="753"/>
      <c r="C91" s="753"/>
      <c r="D91" s="753"/>
      <c r="E91" s="753"/>
      <c r="F91" s="753"/>
      <c r="G91" s="753"/>
      <c r="H91" s="753"/>
      <c r="I91" s="753"/>
      <c r="J91" s="753"/>
      <c r="K91" s="753"/>
      <c r="L91" s="753"/>
      <c r="M91" s="753"/>
      <c r="N91" s="753"/>
      <c r="O91" s="753"/>
      <c r="P91" s="753"/>
      <c r="Q91" s="753"/>
      <c r="R91" s="753"/>
      <c r="S91" s="753"/>
      <c r="T91" s="753"/>
      <c r="U91" s="753"/>
      <c r="V91" s="753"/>
      <c r="W91" s="753"/>
      <c r="X91" s="753"/>
      <c r="Y91" s="753"/>
      <c r="Z91" s="753"/>
      <c r="AA91" s="753"/>
      <c r="AB91" s="753"/>
      <c r="AC91" s="753"/>
      <c r="AD91" s="753"/>
      <c r="AE91" s="753"/>
      <c r="AF91" s="753"/>
      <c r="AG91" s="753"/>
      <c r="AH91" s="753"/>
      <c r="AI91" s="754"/>
      <c r="AN91" s="415"/>
    </row>
    <row r="92" spans="1:42" s="500" customFormat="1">
      <c r="N92" s="501"/>
      <c r="O92" s="501"/>
      <c r="S92" s="501"/>
      <c r="AJ92" s="509"/>
      <c r="AK92" s="418"/>
      <c r="AL92" s="418"/>
      <c r="AM92" s="503"/>
      <c r="AN92" s="503"/>
      <c r="AO92" s="503"/>
    </row>
    <row r="93" spans="1:42" s="356" customFormat="1">
      <c r="A93" s="738" t="s">
        <v>540</v>
      </c>
      <c r="B93" s="738"/>
      <c r="C93" s="738"/>
      <c r="D93" s="738"/>
      <c r="E93" s="738"/>
      <c r="F93" s="738"/>
      <c r="G93" s="738"/>
      <c r="H93" s="738"/>
      <c r="I93" s="738"/>
      <c r="J93" s="738"/>
      <c r="K93" s="738"/>
      <c r="L93" s="738"/>
      <c r="M93" s="738"/>
      <c r="N93" s="738"/>
      <c r="O93" s="738"/>
      <c r="P93" s="738"/>
      <c r="Q93" s="738"/>
      <c r="R93" s="738"/>
      <c r="S93" s="738"/>
      <c r="T93" s="738"/>
      <c r="U93" s="738"/>
      <c r="V93" s="738"/>
      <c r="W93" s="738"/>
      <c r="X93" s="738"/>
      <c r="Y93" s="738"/>
      <c r="Z93" s="738"/>
      <c r="AA93" s="738"/>
      <c r="AB93" s="738"/>
      <c r="AC93" s="738"/>
      <c r="AD93" s="738"/>
      <c r="AE93" s="738"/>
      <c r="AF93" s="738"/>
      <c r="AG93" s="738"/>
      <c r="AH93" s="738"/>
      <c r="AI93" s="738"/>
      <c r="AJ93" s="412"/>
      <c r="AK93" s="413"/>
      <c r="AL93" s="414"/>
      <c r="AM93" s="415"/>
      <c r="AN93" s="417"/>
      <c r="AO93" s="417"/>
      <c r="AP93" s="408"/>
    </row>
    <row r="94" spans="1:42" s="356" customFormat="1">
      <c r="B94" s="330"/>
      <c r="C94" s="331"/>
      <c r="D94" s="331"/>
      <c r="F94" s="359"/>
      <c r="G94" s="746"/>
      <c r="H94" s="747"/>
      <c r="J94" s="359"/>
      <c r="K94" s="746"/>
      <c r="L94" s="746"/>
      <c r="M94" s="359"/>
      <c r="N94" s="357"/>
      <c r="O94" s="746"/>
      <c r="P94" s="746"/>
      <c r="R94" s="359"/>
      <c r="S94" s="746"/>
      <c r="T94" s="746"/>
      <c r="V94" s="359"/>
      <c r="W94" s="746"/>
      <c r="X94" s="747"/>
      <c r="Z94" s="359"/>
      <c r="AA94" s="359"/>
      <c r="AB94" s="334"/>
      <c r="AC94" s="359"/>
      <c r="AD94" s="741"/>
      <c r="AE94" s="739"/>
      <c r="AF94" s="359"/>
      <c r="AG94" s="359"/>
      <c r="AH94" s="359"/>
      <c r="AI94" s="359"/>
      <c r="AJ94" s="412"/>
      <c r="AK94" s="413"/>
      <c r="AL94" s="414"/>
      <c r="AM94" s="415"/>
      <c r="AN94" s="417"/>
      <c r="AO94" s="417"/>
      <c r="AP94" s="408"/>
    </row>
    <row r="95" spans="1:42" s="356" customFormat="1">
      <c r="B95" s="335"/>
      <c r="C95" s="335"/>
      <c r="D95" s="335"/>
      <c r="K95" s="331"/>
      <c r="L95" s="331"/>
      <c r="M95" s="331"/>
      <c r="N95" s="331"/>
      <c r="O95" s="331"/>
      <c r="P95" s="331"/>
      <c r="Q95" s="331"/>
      <c r="S95" s="355"/>
      <c r="AJ95" s="412"/>
      <c r="AK95" s="413"/>
      <c r="AL95" s="414"/>
      <c r="AM95" s="415"/>
      <c r="AN95" s="417"/>
      <c r="AO95" s="417"/>
      <c r="AP95" s="408"/>
    </row>
    <row r="96" spans="1:42" s="356" customFormat="1">
      <c r="A96" s="356" t="s">
        <v>470</v>
      </c>
      <c r="B96" s="737">
        <v>180</v>
      </c>
      <c r="C96" s="737"/>
      <c r="D96" s="335" t="s">
        <v>1</v>
      </c>
      <c r="E96" s="335"/>
      <c r="F96" s="335" t="s">
        <v>476</v>
      </c>
      <c r="G96" s="737">
        <f>B96*B97*B98*2</f>
        <v>138.6</v>
      </c>
      <c r="H96" s="737"/>
      <c r="I96" s="356" t="s">
        <v>3</v>
      </c>
      <c r="L96" s="335"/>
      <c r="M96" s="335"/>
      <c r="N96" s="335"/>
      <c r="O96" s="407"/>
      <c r="P96" s="408"/>
      <c r="Q96" s="408"/>
      <c r="R96" s="335"/>
      <c r="S96" s="335"/>
      <c r="T96" s="335"/>
      <c r="U96" s="403"/>
      <c r="V96" s="403"/>
      <c r="W96" s="335"/>
      <c r="X96" s="335"/>
      <c r="Y96" s="335"/>
      <c r="AJ96" s="412" t="str">
        <f>D96</f>
        <v>m</v>
      </c>
      <c r="AK96" s="413"/>
      <c r="AL96" s="414"/>
      <c r="AM96" s="415"/>
      <c r="AN96" s="417"/>
      <c r="AO96" s="417"/>
      <c r="AP96" s="408"/>
    </row>
    <row r="97" spans="1:42" s="356" customFormat="1">
      <c r="A97" s="331" t="s">
        <v>471</v>
      </c>
      <c r="B97" s="739">
        <v>0.55000000000000004</v>
      </c>
      <c r="C97" s="739"/>
      <c r="D97" s="331" t="s">
        <v>1</v>
      </c>
      <c r="E97" s="354"/>
      <c r="F97" s="359"/>
      <c r="G97" s="354"/>
      <c r="H97" s="331"/>
      <c r="I97" s="331"/>
      <c r="J97" s="331"/>
      <c r="K97" s="331"/>
      <c r="L97" s="331"/>
      <c r="M97" s="331"/>
      <c r="N97" s="331"/>
      <c r="O97" s="331"/>
      <c r="P97" s="331"/>
      <c r="Q97" s="331"/>
      <c r="R97" s="331"/>
      <c r="S97" s="331"/>
      <c r="T97" s="331"/>
      <c r="U97" s="331"/>
      <c r="V97" s="331"/>
      <c r="W97" s="331"/>
      <c r="X97" s="331"/>
      <c r="Y97" s="331"/>
      <c r="Z97" s="331"/>
      <c r="AA97" s="331"/>
      <c r="AB97" s="331"/>
      <c r="AC97" s="331"/>
      <c r="AD97" s="331"/>
      <c r="AE97" s="331"/>
      <c r="AF97" s="331"/>
      <c r="AG97" s="331"/>
      <c r="AH97" s="331"/>
      <c r="AI97" s="331"/>
      <c r="AJ97" s="412"/>
      <c r="AK97" s="413"/>
      <c r="AL97" s="414"/>
      <c r="AM97" s="415"/>
      <c r="AN97" s="417"/>
      <c r="AO97" s="417"/>
      <c r="AP97" s="408"/>
    </row>
    <row r="98" spans="1:42" s="500" customFormat="1">
      <c r="A98" s="331" t="s">
        <v>472</v>
      </c>
      <c r="B98" s="739">
        <v>0.7</v>
      </c>
      <c r="C98" s="739"/>
      <c r="D98" s="331" t="s">
        <v>1</v>
      </c>
      <c r="E98" s="499"/>
      <c r="F98" s="497"/>
      <c r="G98" s="499"/>
      <c r="H98" s="331"/>
      <c r="I98" s="331"/>
      <c r="J98" s="331"/>
      <c r="K98" s="331"/>
      <c r="L98" s="331"/>
      <c r="M98" s="331"/>
      <c r="N98" s="331"/>
      <c r="O98" s="331"/>
      <c r="P98" s="331"/>
      <c r="Q98" s="331"/>
      <c r="R98" s="331"/>
      <c r="S98" s="331"/>
      <c r="T98" s="331"/>
      <c r="U98" s="331"/>
      <c r="V98" s="331"/>
      <c r="W98" s="331"/>
      <c r="X98" s="331"/>
      <c r="Y98" s="331"/>
      <c r="Z98" s="331"/>
      <c r="AA98" s="331"/>
      <c r="AB98" s="331"/>
      <c r="AC98" s="331"/>
      <c r="AD98" s="331"/>
      <c r="AE98" s="331"/>
      <c r="AF98" s="331"/>
      <c r="AG98" s="331"/>
      <c r="AH98" s="331"/>
      <c r="AI98" s="331"/>
      <c r="AJ98" s="502"/>
      <c r="AK98" s="413"/>
      <c r="AL98" s="414"/>
      <c r="AM98" s="415"/>
      <c r="AN98" s="503"/>
      <c r="AO98" s="503"/>
    </row>
    <row r="99" spans="1:42" s="500" customFormat="1">
      <c r="A99" s="331" t="s">
        <v>324</v>
      </c>
      <c r="B99" s="497"/>
      <c r="C99" s="497" t="s">
        <v>469</v>
      </c>
      <c r="D99" s="331"/>
      <c r="E99" s="499"/>
      <c r="F99" s="497"/>
      <c r="G99" s="499"/>
      <c r="H99" s="331"/>
      <c r="I99" s="331"/>
      <c r="J99" s="331"/>
      <c r="K99" s="331"/>
      <c r="L99" s="331"/>
      <c r="M99" s="331"/>
      <c r="N99" s="331"/>
      <c r="O99" s="331"/>
      <c r="P99" s="331"/>
      <c r="Q99" s="331"/>
      <c r="R99" s="331"/>
      <c r="S99" s="331"/>
      <c r="T99" s="331"/>
      <c r="U99" s="331"/>
      <c r="V99" s="331"/>
      <c r="W99" s="331"/>
      <c r="X99" s="331"/>
      <c r="Y99" s="331"/>
      <c r="Z99" s="331"/>
      <c r="AA99" s="331"/>
      <c r="AB99" s="331"/>
      <c r="AC99" s="331"/>
      <c r="AD99" s="331"/>
      <c r="AE99" s="331"/>
      <c r="AF99" s="331"/>
      <c r="AG99" s="331"/>
      <c r="AH99" s="331"/>
      <c r="AI99" s="331"/>
      <c r="AJ99" s="502"/>
      <c r="AK99" s="413"/>
      <c r="AL99" s="414"/>
      <c r="AM99" s="415"/>
      <c r="AN99" s="503"/>
      <c r="AO99" s="503"/>
    </row>
    <row r="100" spans="1:42" s="500" customFormat="1">
      <c r="A100" s="331"/>
      <c r="B100" s="497"/>
      <c r="C100" s="497"/>
      <c r="D100" s="331"/>
      <c r="E100" s="499"/>
      <c r="F100" s="497"/>
      <c r="G100" s="499"/>
      <c r="H100" s="331"/>
      <c r="I100" s="331"/>
      <c r="J100" s="331"/>
      <c r="K100" s="331"/>
      <c r="L100" s="331"/>
      <c r="M100" s="331"/>
      <c r="N100" s="331"/>
      <c r="O100" s="331"/>
      <c r="P100" s="331"/>
      <c r="Q100" s="331"/>
      <c r="R100" s="331"/>
      <c r="S100" s="331"/>
      <c r="T100" s="331"/>
      <c r="U100" s="331"/>
      <c r="V100" s="331"/>
      <c r="W100" s="331"/>
      <c r="X100" s="331"/>
      <c r="Y100" s="331"/>
      <c r="Z100" s="331"/>
      <c r="AA100" s="331"/>
      <c r="AB100" s="331"/>
      <c r="AC100" s="331"/>
      <c r="AD100" s="331"/>
      <c r="AE100" s="331"/>
      <c r="AF100" s="331"/>
      <c r="AG100" s="331"/>
      <c r="AH100" s="331"/>
      <c r="AI100" s="331"/>
      <c r="AJ100" s="502"/>
      <c r="AK100" s="413"/>
      <c r="AL100" s="414"/>
      <c r="AM100" s="415"/>
      <c r="AN100" s="503"/>
      <c r="AO100" s="503"/>
    </row>
    <row r="101" spans="1:42" s="500" customFormat="1">
      <c r="A101" s="331" t="s">
        <v>473</v>
      </c>
      <c r="B101" s="739">
        <v>20</v>
      </c>
      <c r="C101" s="739"/>
      <c r="D101" s="331" t="s">
        <v>1</v>
      </c>
      <c r="E101" s="499"/>
      <c r="F101" s="497" t="s">
        <v>477</v>
      </c>
      <c r="G101" s="737">
        <f>B101*B102*B103</f>
        <v>36</v>
      </c>
      <c r="H101" s="737"/>
      <c r="I101" s="331" t="s">
        <v>0</v>
      </c>
      <c r="J101" s="331"/>
      <c r="K101" s="331"/>
      <c r="L101" s="739" t="s">
        <v>478</v>
      </c>
      <c r="M101" s="739"/>
      <c r="N101" s="739"/>
      <c r="O101" s="737">
        <f>G96+G101</f>
        <v>174.6</v>
      </c>
      <c r="P101" s="739"/>
      <c r="Q101" s="331" t="s">
        <v>0</v>
      </c>
      <c r="R101" s="331"/>
      <c r="S101" s="331"/>
      <c r="T101" s="331"/>
      <c r="U101" s="331"/>
      <c r="V101" s="331"/>
      <c r="W101" s="331"/>
      <c r="X101" s="331"/>
      <c r="Y101" s="331"/>
      <c r="Z101" s="331"/>
      <c r="AA101" s="331"/>
      <c r="AB101" s="331"/>
      <c r="AC101" s="331"/>
      <c r="AD101" s="331"/>
      <c r="AE101" s="331"/>
      <c r="AF101" s="331"/>
      <c r="AG101" s="331"/>
      <c r="AH101" s="331"/>
      <c r="AI101" s="331"/>
      <c r="AJ101" s="502"/>
      <c r="AK101" s="413"/>
      <c r="AL101" s="414"/>
      <c r="AM101" s="415"/>
      <c r="AN101" s="503"/>
      <c r="AO101" s="503"/>
    </row>
    <row r="102" spans="1:42" s="500" customFormat="1">
      <c r="A102" s="331" t="s">
        <v>474</v>
      </c>
      <c r="B102" s="739">
        <v>1.5</v>
      </c>
      <c r="C102" s="739"/>
      <c r="D102" s="331" t="s">
        <v>1</v>
      </c>
      <c r="E102" s="499"/>
      <c r="F102" s="497"/>
      <c r="G102" s="499"/>
      <c r="H102" s="331"/>
      <c r="I102" s="331"/>
      <c r="J102" s="331"/>
      <c r="K102" s="331"/>
      <c r="L102" s="331"/>
      <c r="M102" s="331"/>
      <c r="N102" s="331"/>
      <c r="O102" s="331"/>
      <c r="P102" s="331"/>
      <c r="Q102" s="331"/>
      <c r="R102" s="331"/>
      <c r="S102" s="331"/>
      <c r="T102" s="331"/>
      <c r="U102" s="331"/>
      <c r="V102" s="331"/>
      <c r="W102" s="331"/>
      <c r="X102" s="331"/>
      <c r="Y102" s="331"/>
      <c r="Z102" s="331"/>
      <c r="AA102" s="331"/>
      <c r="AB102" s="331"/>
      <c r="AC102" s="331"/>
      <c r="AD102" s="331"/>
      <c r="AE102" s="331"/>
      <c r="AF102" s="331"/>
      <c r="AG102" s="331"/>
      <c r="AH102" s="331"/>
      <c r="AI102" s="331"/>
      <c r="AJ102" s="502"/>
      <c r="AK102" s="413"/>
      <c r="AL102" s="414"/>
      <c r="AM102" s="415"/>
      <c r="AN102" s="503"/>
      <c r="AO102" s="503"/>
    </row>
    <row r="103" spans="1:42" s="500" customFormat="1">
      <c r="A103" s="331" t="s">
        <v>475</v>
      </c>
      <c r="B103" s="739">
        <v>1.2</v>
      </c>
      <c r="C103" s="739"/>
      <c r="D103" s="331" t="s">
        <v>1</v>
      </c>
      <c r="E103" s="499"/>
      <c r="F103" s="497"/>
      <c r="G103" s="499"/>
      <c r="H103" s="331"/>
      <c r="I103" s="331"/>
      <c r="J103" s="331"/>
      <c r="K103" s="331"/>
      <c r="L103" s="331"/>
      <c r="M103" s="331"/>
      <c r="N103" s="331"/>
      <c r="O103" s="331"/>
      <c r="P103" s="331"/>
      <c r="Q103" s="331"/>
      <c r="R103" s="331"/>
      <c r="S103" s="331"/>
      <c r="T103" s="331"/>
      <c r="U103" s="331"/>
      <c r="V103" s="331"/>
      <c r="W103" s="331"/>
      <c r="X103" s="331"/>
      <c r="Y103" s="331"/>
      <c r="Z103" s="331"/>
      <c r="AA103" s="331"/>
      <c r="AB103" s="331"/>
      <c r="AC103" s="331"/>
      <c r="AD103" s="331"/>
      <c r="AE103" s="331"/>
      <c r="AF103" s="331"/>
      <c r="AG103" s="331"/>
      <c r="AH103" s="331"/>
      <c r="AI103" s="331"/>
      <c r="AJ103" s="502"/>
      <c r="AK103" s="413"/>
      <c r="AL103" s="414"/>
      <c r="AM103" s="415"/>
      <c r="AN103" s="503"/>
      <c r="AO103" s="503"/>
    </row>
    <row r="104" spans="1:42" s="500" customFormat="1">
      <c r="A104" s="331"/>
      <c r="B104" s="331"/>
      <c r="C104" s="331"/>
      <c r="D104" s="331"/>
      <c r="E104" s="499"/>
      <c r="F104" s="497"/>
      <c r="G104" s="499"/>
      <c r="H104" s="331"/>
      <c r="I104" s="331"/>
      <c r="J104" s="331"/>
      <c r="K104" s="331"/>
      <c r="L104" s="331"/>
      <c r="M104" s="331"/>
      <c r="N104" s="331"/>
      <c r="O104" s="331"/>
      <c r="P104" s="331"/>
      <c r="Q104" s="331"/>
      <c r="R104" s="331"/>
      <c r="S104" s="331"/>
      <c r="T104" s="331"/>
      <c r="U104" s="331"/>
      <c r="V104" s="331"/>
      <c r="W104" s="331"/>
      <c r="X104" s="331"/>
      <c r="Y104" s="331"/>
      <c r="Z104" s="331"/>
      <c r="AA104" s="331"/>
      <c r="AB104" s="331"/>
      <c r="AC104" s="331"/>
      <c r="AD104" s="331"/>
      <c r="AE104" s="331"/>
      <c r="AF104" s="331"/>
      <c r="AG104" s="331"/>
      <c r="AH104" s="331"/>
      <c r="AI104" s="331"/>
      <c r="AJ104" s="502"/>
      <c r="AK104" s="413"/>
      <c r="AL104" s="414"/>
      <c r="AM104" s="415"/>
      <c r="AN104" s="503"/>
      <c r="AO104" s="503"/>
    </row>
    <row r="105" spans="1:42" s="340" customFormat="1">
      <c r="A105" s="498" t="s">
        <v>541</v>
      </c>
      <c r="B105" s="498"/>
      <c r="C105" s="498"/>
      <c r="D105" s="498"/>
      <c r="E105" s="498"/>
      <c r="F105" s="498"/>
      <c r="G105" s="498"/>
      <c r="H105" s="498"/>
      <c r="I105" s="498"/>
      <c r="J105" s="498"/>
      <c r="K105" s="498"/>
      <c r="L105" s="498"/>
      <c r="M105" s="498"/>
      <c r="N105" s="360"/>
      <c r="O105" s="360"/>
      <c r="P105" s="498"/>
      <c r="Q105" s="498"/>
      <c r="R105" s="498"/>
      <c r="S105" s="341"/>
      <c r="AJ105" s="412"/>
      <c r="AK105" s="413"/>
      <c r="AL105" s="414"/>
      <c r="AM105" s="415"/>
      <c r="AN105" s="417"/>
      <c r="AO105" s="417"/>
      <c r="AP105" s="408"/>
    </row>
    <row r="106" spans="1:42" s="340" customFormat="1">
      <c r="A106" s="510"/>
      <c r="B106" s="510"/>
      <c r="C106" s="510"/>
      <c r="D106" s="510"/>
      <c r="E106" s="510"/>
      <c r="F106" s="510"/>
      <c r="G106" s="510"/>
      <c r="H106" s="510"/>
      <c r="I106" s="510"/>
      <c r="J106" s="510"/>
      <c r="K106" s="510"/>
      <c r="L106" s="510"/>
      <c r="M106" s="510"/>
      <c r="N106" s="510"/>
      <c r="O106" s="510"/>
      <c r="P106" s="510"/>
      <c r="Q106" s="510"/>
      <c r="R106" s="510"/>
      <c r="S106" s="510"/>
      <c r="T106" s="510"/>
      <c r="U106" s="510"/>
      <c r="V106" s="510"/>
      <c r="W106" s="510"/>
      <c r="X106" s="510"/>
      <c r="Y106" s="510"/>
      <c r="Z106" s="510"/>
      <c r="AA106" s="510"/>
      <c r="AB106" s="510"/>
      <c r="AC106" s="510"/>
      <c r="AD106" s="510"/>
      <c r="AE106" s="510"/>
      <c r="AF106" s="510"/>
      <c r="AG106" s="510"/>
      <c r="AH106" s="510"/>
      <c r="AI106" s="510"/>
      <c r="AJ106" s="412"/>
      <c r="AK106" s="413"/>
      <c r="AL106" s="414"/>
      <c r="AM106" s="415"/>
      <c r="AN106" s="417"/>
      <c r="AO106" s="417"/>
      <c r="AP106" s="408"/>
    </row>
    <row r="107" spans="1:42" s="500" customFormat="1">
      <c r="A107" s="331" t="s">
        <v>479</v>
      </c>
      <c r="B107" s="739">
        <v>160</v>
      </c>
      <c r="C107" s="739"/>
      <c r="D107" s="331" t="s">
        <v>1</v>
      </c>
      <c r="E107" s="331"/>
      <c r="F107" s="331"/>
      <c r="G107" s="331" t="s">
        <v>482</v>
      </c>
      <c r="H107" s="331"/>
      <c r="I107" s="331" t="s">
        <v>115</v>
      </c>
      <c r="J107" s="739">
        <f>B107*B108*4</f>
        <v>320</v>
      </c>
      <c r="K107" s="739"/>
      <c r="L107" s="331" t="s">
        <v>0</v>
      </c>
      <c r="M107" s="510"/>
      <c r="N107" s="510"/>
      <c r="O107" s="510"/>
      <c r="P107" s="510"/>
      <c r="Q107" s="510"/>
      <c r="R107" s="510"/>
      <c r="S107" s="510"/>
      <c r="T107" s="510"/>
      <c r="U107" s="510"/>
      <c r="V107" s="510"/>
      <c r="W107" s="510"/>
      <c r="X107" s="510"/>
      <c r="Y107" s="510"/>
      <c r="Z107" s="510"/>
      <c r="AA107" s="510"/>
      <c r="AB107" s="510"/>
      <c r="AC107" s="510"/>
      <c r="AD107" s="510"/>
      <c r="AE107" s="510"/>
      <c r="AF107" s="510"/>
      <c r="AG107" s="510"/>
      <c r="AH107" s="510"/>
      <c r="AI107" s="510"/>
      <c r="AJ107" s="502"/>
      <c r="AK107" s="413"/>
      <c r="AL107" s="414"/>
      <c r="AM107" s="415"/>
      <c r="AN107" s="503"/>
      <c r="AO107" s="503"/>
    </row>
    <row r="108" spans="1:42" s="500" customFormat="1">
      <c r="A108" s="331" t="s">
        <v>480</v>
      </c>
      <c r="B108" s="737">
        <v>0.5</v>
      </c>
      <c r="C108" s="737"/>
      <c r="D108" s="331" t="s">
        <v>1</v>
      </c>
      <c r="E108" s="331"/>
      <c r="F108" s="331"/>
      <c r="G108" s="331"/>
      <c r="H108" s="331"/>
      <c r="I108" s="331"/>
      <c r="J108" s="510"/>
      <c r="K108" s="510"/>
      <c r="L108" s="510"/>
      <c r="M108" s="510"/>
      <c r="N108" s="510"/>
      <c r="O108" s="510"/>
      <c r="P108" s="510"/>
      <c r="Q108" s="510"/>
      <c r="R108" s="510"/>
      <c r="S108" s="510"/>
      <c r="T108" s="510"/>
      <c r="U108" s="510"/>
      <c r="V108" s="510"/>
      <c r="W108" s="510"/>
      <c r="X108" s="510"/>
      <c r="Y108" s="510"/>
      <c r="Z108" s="510"/>
      <c r="AA108" s="510"/>
      <c r="AB108" s="510"/>
      <c r="AC108" s="510"/>
      <c r="AD108" s="510"/>
      <c r="AE108" s="510"/>
      <c r="AF108" s="510"/>
      <c r="AG108" s="510"/>
      <c r="AH108" s="510"/>
      <c r="AI108" s="510"/>
      <c r="AJ108" s="502"/>
      <c r="AK108" s="413"/>
      <c r="AL108" s="414"/>
      <c r="AM108" s="415"/>
      <c r="AN108" s="503"/>
      <c r="AO108" s="503"/>
    </row>
    <row r="109" spans="1:42" s="500" customFormat="1">
      <c r="A109" s="331" t="s">
        <v>324</v>
      </c>
      <c r="B109" s="331"/>
      <c r="C109" s="331" t="s">
        <v>481</v>
      </c>
      <c r="D109" s="510"/>
      <c r="E109" s="510"/>
      <c r="F109" s="510"/>
      <c r="G109" s="510"/>
      <c r="H109" s="510"/>
      <c r="I109" s="510"/>
      <c r="J109" s="510"/>
      <c r="K109" s="510"/>
      <c r="L109" s="510"/>
      <c r="M109" s="510"/>
      <c r="N109" s="510"/>
      <c r="O109" s="510"/>
      <c r="P109" s="510"/>
      <c r="Q109" s="510"/>
      <c r="R109" s="510"/>
      <c r="S109" s="510"/>
      <c r="T109" s="510"/>
      <c r="U109" s="510"/>
      <c r="V109" s="510"/>
      <c r="W109" s="510"/>
      <c r="X109" s="510"/>
      <c r="Y109" s="510"/>
      <c r="Z109" s="510"/>
      <c r="AA109" s="510"/>
      <c r="AB109" s="510"/>
      <c r="AC109" s="510"/>
      <c r="AD109" s="510"/>
      <c r="AE109" s="510"/>
      <c r="AF109" s="510"/>
      <c r="AG109" s="510"/>
      <c r="AH109" s="510"/>
      <c r="AI109" s="510"/>
      <c r="AJ109" s="502"/>
      <c r="AK109" s="413"/>
      <c r="AL109" s="414"/>
      <c r="AM109" s="415"/>
      <c r="AN109" s="503"/>
      <c r="AO109" s="503"/>
    </row>
    <row r="110" spans="1:42" s="340" customFormat="1">
      <c r="B110" s="341"/>
      <c r="C110" s="341"/>
      <c r="D110" s="341"/>
      <c r="N110" s="341"/>
      <c r="O110" s="341"/>
      <c r="S110" s="341"/>
      <c r="AJ110" s="412"/>
      <c r="AK110" s="413"/>
      <c r="AL110" s="414"/>
      <c r="AM110" s="415"/>
      <c r="AN110" s="417"/>
      <c r="AO110" s="417"/>
      <c r="AP110" s="408"/>
    </row>
    <row r="111" spans="1:42" s="340" customFormat="1">
      <c r="B111" s="341"/>
      <c r="C111" s="341"/>
      <c r="D111" s="341"/>
      <c r="K111" s="341"/>
      <c r="O111" s="341"/>
      <c r="AF111" s="339"/>
      <c r="AG111" s="341"/>
      <c r="AH111" s="341"/>
      <c r="AJ111" s="424"/>
      <c r="AK111" s="424"/>
      <c r="AL111" s="415"/>
      <c r="AM111" s="415"/>
      <c r="AN111" s="417"/>
      <c r="AO111" s="417"/>
      <c r="AP111" s="408"/>
    </row>
    <row r="112" spans="1:42" s="347" customFormat="1">
      <c r="A112" s="738" t="s">
        <v>542</v>
      </c>
      <c r="B112" s="738"/>
      <c r="C112" s="738"/>
      <c r="D112" s="738"/>
      <c r="E112" s="738"/>
      <c r="F112" s="738"/>
      <c r="G112" s="738"/>
      <c r="H112" s="738"/>
      <c r="I112" s="738"/>
      <c r="J112" s="738"/>
      <c r="K112" s="738"/>
      <c r="L112" s="738"/>
      <c r="M112" s="738"/>
      <c r="N112" s="738"/>
      <c r="O112" s="738"/>
      <c r="P112" s="738"/>
      <c r="Q112" s="738"/>
      <c r="R112" s="738"/>
      <c r="S112" s="738"/>
      <c r="T112" s="738"/>
      <c r="U112" s="738"/>
      <c r="V112" s="738"/>
      <c r="W112" s="738"/>
      <c r="X112" s="738"/>
      <c r="Y112" s="738"/>
      <c r="Z112" s="738"/>
      <c r="AA112" s="738"/>
      <c r="AB112" s="738"/>
      <c r="AC112" s="738"/>
      <c r="AD112" s="738"/>
      <c r="AE112" s="738"/>
      <c r="AF112" s="738"/>
      <c r="AG112" s="738"/>
      <c r="AH112" s="738"/>
      <c r="AI112" s="738"/>
      <c r="AJ112" s="412"/>
      <c r="AK112" s="413"/>
      <c r="AL112" s="414"/>
      <c r="AM112" s="415"/>
      <c r="AN112" s="417"/>
      <c r="AO112" s="417"/>
      <c r="AP112" s="408"/>
    </row>
    <row r="113" spans="1:42" s="347" customFormat="1">
      <c r="B113" s="346"/>
      <c r="C113" s="346"/>
      <c r="D113" s="346"/>
      <c r="N113" s="346"/>
      <c r="O113" s="346"/>
      <c r="S113" s="346"/>
      <c r="AJ113" s="412"/>
      <c r="AK113" s="413"/>
      <c r="AL113" s="414"/>
      <c r="AM113" s="415"/>
      <c r="AN113" s="417"/>
      <c r="AO113" s="417"/>
      <c r="AP113" s="408"/>
    </row>
    <row r="114" spans="1:42" s="500" customFormat="1">
      <c r="A114" s="331" t="s">
        <v>479</v>
      </c>
      <c r="B114" s="739">
        <v>160</v>
      </c>
      <c r="C114" s="739"/>
      <c r="D114" s="331" t="s">
        <v>1</v>
      </c>
      <c r="E114" s="331"/>
      <c r="F114" s="331"/>
      <c r="G114" s="331" t="s">
        <v>482</v>
      </c>
      <c r="H114" s="331"/>
      <c r="I114" s="331" t="s">
        <v>115</v>
      </c>
      <c r="J114" s="739">
        <f>B114*B115*4</f>
        <v>320</v>
      </c>
      <c r="K114" s="739"/>
      <c r="L114" s="331" t="s">
        <v>0</v>
      </c>
      <c r="N114" s="501"/>
      <c r="O114" s="501"/>
      <c r="S114" s="501"/>
      <c r="AJ114" s="502"/>
      <c r="AK114" s="413"/>
      <c r="AL114" s="414"/>
      <c r="AM114" s="415"/>
      <c r="AN114" s="503"/>
      <c r="AO114" s="503"/>
    </row>
    <row r="115" spans="1:42" s="500" customFormat="1">
      <c r="A115" s="331" t="s">
        <v>480</v>
      </c>
      <c r="B115" s="737">
        <v>0.5</v>
      </c>
      <c r="C115" s="737"/>
      <c r="D115" s="331" t="s">
        <v>1</v>
      </c>
      <c r="E115" s="331"/>
      <c r="F115" s="331"/>
      <c r="G115" s="331"/>
      <c r="H115" s="331"/>
      <c r="I115" s="331"/>
      <c r="J115" s="510"/>
      <c r="K115" s="510"/>
      <c r="L115" s="510"/>
      <c r="N115" s="501"/>
      <c r="O115" s="501"/>
      <c r="S115" s="501"/>
      <c r="AJ115" s="502"/>
      <c r="AK115" s="413"/>
      <c r="AL115" s="414"/>
      <c r="AM115" s="415"/>
      <c r="AN115" s="503"/>
      <c r="AO115" s="503"/>
    </row>
    <row r="116" spans="1:42" s="347" customFormat="1">
      <c r="A116" s="331" t="s">
        <v>324</v>
      </c>
      <c r="B116" s="331"/>
      <c r="C116" s="331" t="s">
        <v>481</v>
      </c>
      <c r="D116" s="510"/>
      <c r="E116" s="510"/>
      <c r="F116" s="510"/>
      <c r="G116" s="510"/>
      <c r="H116" s="510"/>
      <c r="I116" s="510"/>
      <c r="J116" s="510"/>
      <c r="K116" s="510"/>
      <c r="L116" s="510"/>
      <c r="M116" s="331"/>
      <c r="O116" s="346"/>
      <c r="AF116" s="348"/>
      <c r="AG116" s="346"/>
      <c r="AH116" s="346"/>
      <c r="AJ116" s="424">
        <f>H116</f>
        <v>0</v>
      </c>
      <c r="AK116" s="424"/>
      <c r="AL116" s="415"/>
      <c r="AM116" s="415"/>
      <c r="AN116" s="417"/>
      <c r="AO116" s="417"/>
      <c r="AP116" s="408"/>
    </row>
    <row r="117" spans="1:42">
      <c r="B117" s="326"/>
      <c r="C117" s="326"/>
      <c r="D117" s="326"/>
      <c r="K117" s="326"/>
      <c r="L117" s="326"/>
      <c r="N117" s="327"/>
      <c r="O117" s="327"/>
      <c r="P117" s="326"/>
      <c r="S117" s="327"/>
      <c r="AG117" s="328"/>
      <c r="AH117" s="141"/>
      <c r="AI117" s="141"/>
      <c r="AJ117" s="424"/>
      <c r="AK117" s="424"/>
      <c r="AL117" s="415"/>
    </row>
    <row r="118" spans="1:42" s="347" customFormat="1">
      <c r="A118" s="738" t="s">
        <v>543</v>
      </c>
      <c r="B118" s="738"/>
      <c r="C118" s="738"/>
      <c r="D118" s="738"/>
      <c r="E118" s="738"/>
      <c r="F118" s="738"/>
      <c r="G118" s="738"/>
      <c r="H118" s="738"/>
      <c r="I118" s="738"/>
      <c r="J118" s="738"/>
      <c r="K118" s="738"/>
      <c r="L118" s="738"/>
      <c r="M118" s="738"/>
      <c r="N118" s="738"/>
      <c r="O118" s="738"/>
      <c r="P118" s="738"/>
      <c r="Q118" s="738"/>
      <c r="R118" s="738"/>
      <c r="S118" s="738"/>
      <c r="T118" s="738"/>
      <c r="U118" s="738"/>
      <c r="V118" s="738"/>
      <c r="W118" s="738"/>
      <c r="X118" s="738"/>
      <c r="Y118" s="738"/>
      <c r="Z118" s="738"/>
      <c r="AA118" s="738"/>
      <c r="AB118" s="738"/>
      <c r="AC118" s="738"/>
      <c r="AD118" s="738"/>
      <c r="AE118" s="738"/>
      <c r="AF118" s="738"/>
      <c r="AG118" s="738"/>
      <c r="AH118" s="738"/>
      <c r="AI118" s="738"/>
      <c r="AJ118" s="412"/>
      <c r="AK118" s="413"/>
      <c r="AL118" s="414"/>
      <c r="AM118" s="415"/>
      <c r="AN118" s="417"/>
      <c r="AO118" s="417"/>
      <c r="AP118" s="408"/>
    </row>
    <row r="119" spans="1:42" s="347" customFormat="1">
      <c r="B119" s="346"/>
      <c r="C119" s="346"/>
      <c r="D119" s="346"/>
      <c r="N119" s="346"/>
      <c r="O119" s="346"/>
      <c r="S119" s="346"/>
      <c r="AJ119" s="412"/>
      <c r="AK119" s="413"/>
      <c r="AL119" s="414"/>
      <c r="AM119" s="415"/>
      <c r="AN119" s="417"/>
      <c r="AO119" s="417"/>
      <c r="AP119" s="408"/>
    </row>
    <row r="120" spans="1:42" s="347" customFormat="1">
      <c r="A120" s="331" t="s">
        <v>479</v>
      </c>
      <c r="B120" s="739">
        <v>160</v>
      </c>
      <c r="C120" s="739"/>
      <c r="D120" s="331" t="s">
        <v>1</v>
      </c>
      <c r="E120" s="331"/>
      <c r="F120" s="331"/>
      <c r="G120" s="331" t="s">
        <v>482</v>
      </c>
      <c r="H120" s="331"/>
      <c r="I120" s="331" t="s">
        <v>115</v>
      </c>
      <c r="J120" s="739">
        <f>B120*B121*4</f>
        <v>320</v>
      </c>
      <c r="K120" s="739"/>
      <c r="L120" s="331" t="s">
        <v>0</v>
      </c>
      <c r="N120" s="346"/>
      <c r="O120" s="346"/>
      <c r="S120" s="346"/>
      <c r="AJ120" s="412"/>
      <c r="AK120" s="413"/>
      <c r="AL120" s="414"/>
      <c r="AM120" s="415"/>
      <c r="AN120" s="417"/>
      <c r="AO120" s="417"/>
      <c r="AP120" s="408"/>
    </row>
    <row r="121" spans="1:42" s="347" customFormat="1">
      <c r="A121" s="331" t="s">
        <v>480</v>
      </c>
      <c r="B121" s="737">
        <v>0.5</v>
      </c>
      <c r="C121" s="737"/>
      <c r="D121" s="331" t="s">
        <v>1</v>
      </c>
      <c r="E121" s="331"/>
      <c r="F121" s="331"/>
      <c r="G121" s="331"/>
      <c r="H121" s="331"/>
      <c r="I121" s="331"/>
      <c r="J121" s="510"/>
      <c r="K121" s="510"/>
      <c r="L121" s="510"/>
      <c r="M121" s="331"/>
      <c r="N121" s="737"/>
      <c r="O121" s="737"/>
      <c r="AF121" s="348"/>
      <c r="AG121" s="346"/>
      <c r="AH121" s="346"/>
      <c r="AJ121" s="425" t="str">
        <f>D126</f>
        <v>m</v>
      </c>
      <c r="AK121" s="424"/>
      <c r="AL121" s="415"/>
      <c r="AM121" s="415"/>
      <c r="AN121" s="417"/>
      <c r="AO121" s="417"/>
      <c r="AP121" s="408"/>
    </row>
    <row r="122" spans="1:42" s="350" customFormat="1">
      <c r="A122" s="331" t="s">
        <v>324</v>
      </c>
      <c r="B122" s="331"/>
      <c r="C122" s="331" t="s">
        <v>481</v>
      </c>
      <c r="D122" s="510"/>
      <c r="E122" s="510"/>
      <c r="F122" s="510"/>
      <c r="G122" s="510"/>
      <c r="H122" s="510"/>
      <c r="I122" s="510"/>
      <c r="J122" s="510"/>
      <c r="K122" s="510"/>
      <c r="L122" s="510"/>
      <c r="M122" s="331"/>
      <c r="N122" s="349"/>
      <c r="O122" s="349"/>
      <c r="AF122" s="351"/>
      <c r="AG122" s="353"/>
      <c r="AH122" s="353"/>
      <c r="AJ122" s="425"/>
      <c r="AK122" s="424"/>
      <c r="AL122" s="415"/>
      <c r="AM122" s="415"/>
      <c r="AN122" s="417"/>
      <c r="AO122" s="417"/>
      <c r="AP122" s="408"/>
    </row>
    <row r="123" spans="1:42" s="350" customFormat="1">
      <c r="A123" s="360"/>
      <c r="B123" s="353"/>
      <c r="D123" s="360"/>
      <c r="E123" s="445"/>
      <c r="N123" s="353"/>
      <c r="O123" s="353"/>
      <c r="AF123" s="351"/>
      <c r="AG123" s="353"/>
      <c r="AH123" s="353"/>
      <c r="AJ123" s="425"/>
      <c r="AK123" s="424"/>
      <c r="AL123" s="415"/>
      <c r="AM123" s="415"/>
      <c r="AN123" s="417"/>
      <c r="AO123" s="417"/>
      <c r="AP123" s="408"/>
    </row>
    <row r="124" spans="1:42" s="350" customFormat="1">
      <c r="A124" s="510" t="s">
        <v>544</v>
      </c>
      <c r="B124" s="331"/>
      <c r="C124" s="331"/>
      <c r="D124" s="331"/>
      <c r="E124" s="331"/>
      <c r="F124" s="331"/>
      <c r="G124" s="331"/>
      <c r="H124" s="331"/>
      <c r="I124" s="331"/>
      <c r="J124" s="331"/>
      <c r="K124" s="331"/>
      <c r="L124" s="331"/>
      <c r="M124" s="331"/>
      <c r="N124" s="331"/>
      <c r="O124" s="331"/>
      <c r="P124" s="331"/>
      <c r="Q124" s="331"/>
      <c r="R124" s="331"/>
      <c r="S124" s="331"/>
      <c r="T124" s="331"/>
      <c r="U124" s="331"/>
      <c r="V124" s="331"/>
      <c r="W124" s="331"/>
      <c r="X124" s="331"/>
      <c r="Y124" s="331"/>
      <c r="Z124" s="331"/>
      <c r="AA124" s="331"/>
      <c r="AB124" s="331"/>
      <c r="AC124" s="331"/>
      <c r="AD124" s="331"/>
      <c r="AE124" s="331"/>
      <c r="AF124" s="331"/>
      <c r="AG124" s="331"/>
      <c r="AH124" s="331"/>
      <c r="AJ124" s="425"/>
      <c r="AK124" s="424"/>
      <c r="AL124" s="415"/>
      <c r="AM124" s="415"/>
      <c r="AN124" s="417"/>
      <c r="AO124" s="417"/>
      <c r="AP124" s="408"/>
    </row>
    <row r="125" spans="1:42" s="362" customFormat="1">
      <c r="B125" s="335"/>
      <c r="C125" s="335"/>
      <c r="D125" s="335"/>
      <c r="H125" s="331"/>
      <c r="I125" s="361"/>
      <c r="J125" s="361"/>
      <c r="K125" s="331"/>
      <c r="L125" s="331"/>
      <c r="M125" s="331"/>
      <c r="N125" s="361"/>
      <c r="O125" s="361"/>
      <c r="AF125" s="363"/>
      <c r="AG125" s="365"/>
      <c r="AH125" s="365"/>
      <c r="AJ125" s="425"/>
      <c r="AK125" s="424"/>
      <c r="AL125" s="415"/>
      <c r="AM125" s="415"/>
      <c r="AN125" s="417"/>
      <c r="AO125" s="417"/>
      <c r="AP125" s="408"/>
    </row>
    <row r="126" spans="1:42" s="362" customFormat="1">
      <c r="A126" s="362" t="s">
        <v>483</v>
      </c>
      <c r="B126" s="737">
        <v>0.6</v>
      </c>
      <c r="C126" s="737"/>
      <c r="D126" s="335" t="s">
        <v>1</v>
      </c>
      <c r="E126" s="335"/>
      <c r="H126" s="331"/>
      <c r="I126" s="361"/>
      <c r="J126" s="361"/>
      <c r="K126" s="331"/>
      <c r="L126" s="331"/>
      <c r="M126" s="331"/>
      <c r="N126" s="361"/>
      <c r="O126" s="361"/>
      <c r="AF126" s="363"/>
      <c r="AG126" s="365"/>
      <c r="AH126" s="365"/>
      <c r="AJ126" s="425"/>
      <c r="AK126" s="424"/>
      <c r="AL126" s="415"/>
      <c r="AM126" s="415"/>
      <c r="AN126" s="417"/>
      <c r="AO126" s="417"/>
      <c r="AP126" s="408"/>
    </row>
    <row r="127" spans="1:42" s="340" customFormat="1">
      <c r="A127" s="340" t="s">
        <v>480</v>
      </c>
      <c r="B127" s="741">
        <v>0.4</v>
      </c>
      <c r="C127" s="741"/>
      <c r="D127" s="341" t="s">
        <v>1</v>
      </c>
      <c r="H127" s="340" t="s">
        <v>478</v>
      </c>
      <c r="K127" s="765">
        <f>C135*B129</f>
        <v>12.8</v>
      </c>
      <c r="L127" s="765"/>
      <c r="M127" s="765"/>
      <c r="N127" s="341" t="s">
        <v>3</v>
      </c>
      <c r="O127" s="341"/>
      <c r="S127" s="341"/>
      <c r="AJ127" s="412"/>
      <c r="AK127" s="413"/>
      <c r="AL127" s="414"/>
      <c r="AM127" s="415"/>
      <c r="AN127" s="417"/>
      <c r="AO127" s="417"/>
      <c r="AP127" s="408"/>
    </row>
    <row r="128" spans="1:42" s="347" customFormat="1">
      <c r="A128" s="331" t="s">
        <v>484</v>
      </c>
      <c r="B128" s="739">
        <v>0.1</v>
      </c>
      <c r="C128" s="739"/>
      <c r="D128" s="331" t="s">
        <v>1</v>
      </c>
      <c r="E128" s="510"/>
      <c r="F128" s="510"/>
      <c r="G128" s="510"/>
      <c r="H128" s="510"/>
      <c r="I128" s="510"/>
      <c r="J128" s="510"/>
      <c r="K128" s="510"/>
      <c r="L128" s="510"/>
      <c r="M128" s="510"/>
      <c r="N128" s="510"/>
      <c r="O128" s="510"/>
      <c r="P128" s="510"/>
      <c r="Q128" s="510"/>
      <c r="R128" s="510"/>
      <c r="S128" s="510"/>
      <c r="T128" s="510"/>
      <c r="U128" s="510"/>
      <c r="V128" s="510"/>
      <c r="W128" s="510"/>
      <c r="X128" s="510"/>
      <c r="Y128" s="510"/>
      <c r="Z128" s="510"/>
      <c r="AA128" s="510"/>
      <c r="AB128" s="510"/>
      <c r="AC128" s="510"/>
      <c r="AD128" s="510"/>
      <c r="AE128" s="510"/>
      <c r="AF128" s="510"/>
      <c r="AG128" s="510"/>
      <c r="AH128" s="510"/>
      <c r="AI128" s="510"/>
      <c r="AJ128" s="412"/>
      <c r="AK128" s="413"/>
      <c r="AL128" s="414"/>
      <c r="AM128" s="415"/>
      <c r="AN128" s="417"/>
      <c r="AO128" s="417"/>
      <c r="AP128" s="408"/>
    </row>
    <row r="129" spans="1:42" s="500" customFormat="1">
      <c r="A129" s="331" t="s">
        <v>488</v>
      </c>
      <c r="B129" s="739">
        <f>B126*B127*B128</f>
        <v>2.4E-2</v>
      </c>
      <c r="C129" s="739"/>
      <c r="D129" s="331" t="s">
        <v>3</v>
      </c>
      <c r="E129" s="510"/>
      <c r="F129" s="510"/>
      <c r="G129" s="510"/>
      <c r="H129" s="510"/>
      <c r="I129" s="510"/>
      <c r="J129" s="510"/>
      <c r="K129" s="510"/>
      <c r="L129" s="510"/>
      <c r="M129" s="510"/>
      <c r="N129" s="510"/>
      <c r="O129" s="510"/>
      <c r="P129" s="510"/>
      <c r="Q129" s="510"/>
      <c r="R129" s="510"/>
      <c r="S129" s="510"/>
      <c r="T129" s="510"/>
      <c r="U129" s="510"/>
      <c r="V129" s="510"/>
      <c r="W129" s="510"/>
      <c r="X129" s="510"/>
      <c r="Y129" s="510"/>
      <c r="Z129" s="510"/>
      <c r="AA129" s="510"/>
      <c r="AB129" s="510"/>
      <c r="AC129" s="510"/>
      <c r="AD129" s="510"/>
      <c r="AE129" s="510"/>
      <c r="AF129" s="510"/>
      <c r="AG129" s="510"/>
      <c r="AH129" s="510"/>
      <c r="AI129" s="510"/>
      <c r="AJ129" s="502"/>
      <c r="AK129" s="413"/>
      <c r="AL129" s="414"/>
      <c r="AM129" s="415"/>
      <c r="AN129" s="503"/>
      <c r="AO129" s="503"/>
    </row>
    <row r="130" spans="1:42" s="500" customFormat="1">
      <c r="A130" s="331"/>
      <c r="B130" s="497"/>
      <c r="C130" s="497"/>
      <c r="D130" s="331"/>
      <c r="E130" s="510"/>
      <c r="F130" s="510"/>
      <c r="G130" s="510"/>
      <c r="H130" s="510"/>
      <c r="I130" s="510"/>
      <c r="J130" s="510"/>
      <c r="K130" s="510"/>
      <c r="L130" s="510"/>
      <c r="M130" s="510"/>
      <c r="N130" s="510"/>
      <c r="O130" s="510"/>
      <c r="P130" s="510"/>
      <c r="Q130" s="510"/>
      <c r="R130" s="510"/>
      <c r="S130" s="510"/>
      <c r="T130" s="510"/>
      <c r="U130" s="510"/>
      <c r="V130" s="510"/>
      <c r="W130" s="510"/>
      <c r="X130" s="510"/>
      <c r="Y130" s="510"/>
      <c r="Z130" s="510"/>
      <c r="AA130" s="510"/>
      <c r="AB130" s="510"/>
      <c r="AC130" s="510"/>
      <c r="AD130" s="510"/>
      <c r="AE130" s="510"/>
      <c r="AF130" s="510"/>
      <c r="AG130" s="510"/>
      <c r="AH130" s="510"/>
      <c r="AI130" s="510"/>
      <c r="AJ130" s="502"/>
      <c r="AK130" s="413"/>
      <c r="AL130" s="414"/>
      <c r="AM130" s="415"/>
      <c r="AN130" s="503"/>
      <c r="AO130" s="503"/>
    </row>
    <row r="131" spans="1:42" s="347" customFormat="1">
      <c r="A131" s="768" t="s">
        <v>485</v>
      </c>
      <c r="B131" s="768"/>
      <c r="C131" s="742">
        <v>160</v>
      </c>
      <c r="D131" s="742"/>
      <c r="E131" s="347" t="s">
        <v>1</v>
      </c>
      <c r="N131" s="346"/>
      <c r="O131" s="346"/>
      <c r="S131" s="346"/>
      <c r="AJ131" s="412"/>
      <c r="AK131" s="413"/>
      <c r="AL131" s="414"/>
      <c r="AM131" s="415"/>
      <c r="AN131" s="417"/>
      <c r="AO131" s="417"/>
      <c r="AP131" s="408"/>
    </row>
    <row r="132" spans="1:42" s="350" customFormat="1">
      <c r="A132" s="764" t="s">
        <v>324</v>
      </c>
      <c r="B132" s="764"/>
      <c r="C132" s="742">
        <v>2</v>
      </c>
      <c r="D132" s="742"/>
      <c r="E132" s="351" t="s">
        <v>467</v>
      </c>
      <c r="G132" s="349"/>
      <c r="H132" s="349"/>
      <c r="J132" s="352"/>
      <c r="K132" s="352"/>
      <c r="M132" s="352"/>
      <c r="N132" s="352"/>
      <c r="O132" s="353"/>
      <c r="S132" s="353"/>
      <c r="AJ132" s="412"/>
      <c r="AK132" s="413"/>
      <c r="AL132" s="414"/>
      <c r="AM132" s="415"/>
      <c r="AN132" s="417"/>
      <c r="AO132" s="417"/>
      <c r="AP132" s="408"/>
    </row>
    <row r="133" spans="1:42" s="350" customFormat="1">
      <c r="A133" s="360" t="s">
        <v>486</v>
      </c>
      <c r="B133" s="353"/>
      <c r="C133" s="360"/>
      <c r="D133" s="360"/>
      <c r="E133" s="445"/>
      <c r="N133" s="353"/>
      <c r="O133" s="353"/>
      <c r="S133" s="353"/>
      <c r="AJ133" s="412"/>
      <c r="AK133" s="413"/>
      <c r="AL133" s="414"/>
      <c r="AM133" s="415"/>
      <c r="AN133" s="417"/>
      <c r="AO133" s="417"/>
      <c r="AP133" s="408"/>
    </row>
    <row r="134" spans="1:42" s="350" customFormat="1">
      <c r="A134" s="350" t="s">
        <v>479</v>
      </c>
      <c r="B134" s="766">
        <v>320</v>
      </c>
      <c r="C134" s="766"/>
      <c r="D134" s="335" t="s">
        <v>1</v>
      </c>
      <c r="H134" s="331"/>
      <c r="I134" s="743"/>
      <c r="J134" s="739"/>
      <c r="K134" s="331"/>
      <c r="L134" s="331"/>
      <c r="M134" s="331"/>
      <c r="N134" s="737"/>
      <c r="O134" s="737"/>
      <c r="AJ134" s="412"/>
      <c r="AK134" s="413"/>
      <c r="AL134" s="414"/>
      <c r="AM134" s="415"/>
      <c r="AN134" s="417"/>
      <c r="AO134" s="417"/>
      <c r="AP134" s="408"/>
    </row>
    <row r="135" spans="1:42" s="350" customFormat="1">
      <c r="A135" s="767" t="s">
        <v>486</v>
      </c>
      <c r="B135" s="767"/>
      <c r="C135" s="742">
        <f>B134/B126</f>
        <v>533</v>
      </c>
      <c r="D135" s="742"/>
      <c r="E135" s="350" t="s">
        <v>467</v>
      </c>
      <c r="N135" s="353"/>
      <c r="O135" s="353"/>
      <c r="S135" s="353"/>
      <c r="AJ135" s="412"/>
      <c r="AK135" s="413"/>
      <c r="AL135" s="414"/>
      <c r="AM135" s="415"/>
      <c r="AN135" s="417"/>
      <c r="AO135" s="417"/>
      <c r="AP135" s="408"/>
    </row>
    <row r="136" spans="1:42" s="350" customFormat="1">
      <c r="A136" s="767"/>
      <c r="B136" s="767"/>
      <c r="C136" s="353"/>
      <c r="D136" s="741"/>
      <c r="E136" s="741"/>
      <c r="G136" s="737"/>
      <c r="H136" s="737"/>
      <c r="J136" s="739"/>
      <c r="K136" s="739"/>
      <c r="M136" s="737"/>
      <c r="N136" s="737"/>
      <c r="O136" s="353"/>
      <c r="S136" s="353"/>
      <c r="AJ136" s="412"/>
      <c r="AK136" s="413"/>
      <c r="AL136" s="414"/>
      <c r="AM136" s="415"/>
      <c r="AN136" s="417"/>
      <c r="AO136" s="417"/>
      <c r="AP136" s="408"/>
    </row>
    <row r="137" spans="1:42" s="350" customFormat="1">
      <c r="B137" s="353"/>
      <c r="C137" s="353"/>
      <c r="D137" s="741"/>
      <c r="E137" s="741"/>
      <c r="G137" s="737"/>
      <c r="H137" s="737"/>
      <c r="J137" s="739"/>
      <c r="K137" s="739"/>
      <c r="M137" s="737"/>
      <c r="N137" s="737"/>
      <c r="O137" s="353"/>
      <c r="S137" s="353"/>
      <c r="AJ137" s="412"/>
      <c r="AK137" s="413"/>
      <c r="AL137" s="414"/>
      <c r="AM137" s="415"/>
      <c r="AN137" s="417"/>
      <c r="AO137" s="417"/>
      <c r="AP137" s="408"/>
    </row>
    <row r="138" spans="1:42" s="362" customFormat="1">
      <c r="A138" s="498" t="s">
        <v>545</v>
      </c>
      <c r="B138" s="365"/>
      <c r="C138" s="365"/>
      <c r="D138" s="363"/>
      <c r="E138" s="363"/>
      <c r="G138" s="361"/>
      <c r="H138" s="361"/>
      <c r="J138" s="364"/>
      <c r="K138" s="364"/>
      <c r="M138" s="361"/>
      <c r="N138" s="361"/>
      <c r="O138" s="365"/>
      <c r="S138" s="365"/>
      <c r="AJ138" s="412"/>
      <c r="AK138" s="413"/>
      <c r="AL138" s="414"/>
      <c r="AM138" s="415"/>
      <c r="AN138" s="417"/>
      <c r="AO138" s="417"/>
      <c r="AP138" s="408"/>
    </row>
    <row r="139" spans="1:42" s="362" customFormat="1">
      <c r="B139" s="365"/>
      <c r="C139" s="365"/>
      <c r="D139" s="741"/>
      <c r="E139" s="741"/>
      <c r="G139" s="361"/>
      <c r="H139" s="361"/>
      <c r="J139" s="364"/>
      <c r="K139" s="364"/>
      <c r="M139" s="361"/>
      <c r="N139" s="361"/>
      <c r="O139" s="365"/>
      <c r="S139" s="365"/>
      <c r="AJ139" s="412">
        <f>D139</f>
        <v>0</v>
      </c>
      <c r="AK139" s="413"/>
      <c r="AL139" s="414"/>
      <c r="AM139" s="415"/>
      <c r="AN139" s="417"/>
      <c r="AO139" s="417"/>
      <c r="AP139" s="408"/>
    </row>
    <row r="140" spans="1:42" s="350" customFormat="1">
      <c r="A140" s="350" t="s">
        <v>489</v>
      </c>
      <c r="B140" s="769" t="s">
        <v>491</v>
      </c>
      <c r="C140" s="769"/>
      <c r="D140" s="330" t="s">
        <v>1</v>
      </c>
      <c r="E140" s="351">
        <v>1.1000000000000001</v>
      </c>
      <c r="F140" s="350" t="s">
        <v>1</v>
      </c>
      <c r="G140" s="349"/>
      <c r="H140" s="349"/>
      <c r="J140" s="352"/>
      <c r="K140" s="352"/>
      <c r="M140" s="352"/>
      <c r="N140" s="352"/>
      <c r="O140" s="353"/>
      <c r="S140" s="353"/>
      <c r="AJ140" s="412"/>
      <c r="AK140" s="413"/>
      <c r="AL140" s="414"/>
      <c r="AM140" s="415"/>
      <c r="AN140" s="417"/>
      <c r="AO140" s="417"/>
      <c r="AP140" s="408"/>
    </row>
    <row r="141" spans="1:42" s="347" customFormat="1">
      <c r="A141" s="331" t="s">
        <v>490</v>
      </c>
      <c r="B141" s="739" t="s">
        <v>492</v>
      </c>
      <c r="C141" s="739"/>
      <c r="D141" s="331" t="s">
        <v>1</v>
      </c>
      <c r="E141" s="511">
        <v>2.1</v>
      </c>
      <c r="F141" s="331" t="s">
        <v>1</v>
      </c>
      <c r="G141" s="331"/>
      <c r="H141" s="331"/>
      <c r="I141" s="331"/>
      <c r="J141" s="331"/>
      <c r="K141" s="331"/>
      <c r="L141" s="331"/>
      <c r="M141" s="331"/>
      <c r="N141" s="331"/>
      <c r="O141" s="331"/>
      <c r="P141" s="331"/>
      <c r="Q141" s="331"/>
      <c r="R141" s="331"/>
      <c r="S141" s="331"/>
      <c r="T141" s="331"/>
      <c r="U141" s="331"/>
      <c r="V141" s="331"/>
      <c r="W141" s="331"/>
      <c r="X141" s="331"/>
      <c r="Y141" s="331"/>
      <c r="Z141" s="331"/>
      <c r="AA141" s="331"/>
      <c r="AB141" s="331"/>
      <c r="AC141" s="331"/>
      <c r="AD141" s="331"/>
      <c r="AE141" s="331"/>
      <c r="AF141" s="331"/>
      <c r="AG141" s="331"/>
      <c r="AH141" s="331"/>
      <c r="AI141" s="331"/>
      <c r="AJ141" s="412"/>
      <c r="AK141" s="413"/>
      <c r="AL141" s="414"/>
      <c r="AM141" s="415"/>
      <c r="AN141" s="417"/>
      <c r="AO141" s="417"/>
      <c r="AP141" s="408"/>
    </row>
    <row r="142" spans="1:42" s="500" customFormat="1">
      <c r="A142" s="331"/>
      <c r="B142" s="497"/>
      <c r="C142" s="739" t="s">
        <v>77</v>
      </c>
      <c r="D142" s="739"/>
      <c r="E142" s="511">
        <f>E140+E141</f>
        <v>3.2</v>
      </c>
      <c r="F142" s="331" t="s">
        <v>1</v>
      </c>
      <c r="G142" s="331"/>
      <c r="H142" s="331"/>
      <c r="I142" s="331"/>
      <c r="J142" s="331"/>
      <c r="K142" s="331"/>
      <c r="L142" s="331"/>
      <c r="M142" s="331"/>
      <c r="N142" s="331"/>
      <c r="O142" s="331"/>
      <c r="P142" s="331"/>
      <c r="Q142" s="331"/>
      <c r="R142" s="331"/>
      <c r="S142" s="331"/>
      <c r="T142" s="331"/>
      <c r="U142" s="331"/>
      <c r="V142" s="331"/>
      <c r="W142" s="331"/>
      <c r="X142" s="331"/>
      <c r="Y142" s="331"/>
      <c r="Z142" s="331"/>
      <c r="AA142" s="331"/>
      <c r="AB142" s="331"/>
      <c r="AC142" s="331"/>
      <c r="AD142" s="331"/>
      <c r="AE142" s="331"/>
      <c r="AF142" s="331"/>
      <c r="AG142" s="331"/>
      <c r="AH142" s="331"/>
      <c r="AI142" s="331"/>
      <c r="AJ142" s="502"/>
      <c r="AK142" s="413"/>
      <c r="AL142" s="414"/>
      <c r="AM142" s="415"/>
      <c r="AN142" s="503"/>
      <c r="AO142" s="503"/>
    </row>
    <row r="143" spans="1:42" s="350" customFormat="1">
      <c r="A143" s="362" t="s">
        <v>487</v>
      </c>
      <c r="B143" s="365"/>
      <c r="C143" s="741">
        <v>533</v>
      </c>
      <c r="D143" s="741"/>
      <c r="E143" s="741" t="s">
        <v>467</v>
      </c>
      <c r="F143" s="741"/>
      <c r="G143" s="361"/>
      <c r="H143" s="361"/>
      <c r="I143" s="362"/>
      <c r="J143" s="364"/>
      <c r="K143" s="364"/>
      <c r="L143" s="362"/>
      <c r="M143" s="364"/>
      <c r="N143" s="364"/>
      <c r="O143" s="365"/>
      <c r="P143" s="362"/>
      <c r="Q143" s="362"/>
      <c r="R143" s="362"/>
      <c r="S143" s="365"/>
      <c r="T143" s="362"/>
      <c r="U143" s="362"/>
      <c r="V143" s="362"/>
      <c r="W143" s="362"/>
      <c r="X143" s="362"/>
      <c r="AJ143" s="412" t="str">
        <f>D150</f>
        <v>m</v>
      </c>
      <c r="AK143" s="413"/>
      <c r="AL143" s="414"/>
      <c r="AM143" s="415"/>
      <c r="AN143" s="417"/>
      <c r="AO143" s="417"/>
      <c r="AP143" s="408"/>
    </row>
    <row r="144" spans="1:42" s="350" customFormat="1">
      <c r="A144" s="501" t="s">
        <v>494</v>
      </c>
      <c r="B144" s="501"/>
      <c r="C144" s="512"/>
      <c r="D144" s="742">
        <f>C143*E142</f>
        <v>1706</v>
      </c>
      <c r="E144" s="742"/>
      <c r="F144" s="500" t="s">
        <v>1</v>
      </c>
      <c r="G144" s="362"/>
      <c r="H144" s="362"/>
      <c r="I144" s="362"/>
      <c r="J144" s="362"/>
      <c r="K144" s="362"/>
      <c r="L144" s="362"/>
      <c r="M144" s="362"/>
      <c r="N144" s="365"/>
      <c r="O144" s="365"/>
      <c r="P144" s="362"/>
      <c r="Q144" s="362"/>
      <c r="R144" s="362"/>
      <c r="S144" s="365"/>
      <c r="T144" s="362"/>
      <c r="U144" s="362"/>
      <c r="V144" s="362"/>
      <c r="W144" s="362"/>
      <c r="X144" s="362"/>
      <c r="AJ144" s="412"/>
      <c r="AK144" s="413"/>
      <c r="AL144" s="414"/>
      <c r="AM144" s="415"/>
      <c r="AN144" s="417"/>
      <c r="AO144" s="417"/>
      <c r="AP144" s="408"/>
    </row>
    <row r="145" spans="1:42" s="350" customFormat="1">
      <c r="A145" s="362"/>
      <c r="B145" s="335"/>
      <c r="C145" s="335"/>
      <c r="D145" s="335"/>
      <c r="E145" s="362"/>
      <c r="F145" s="362"/>
      <c r="G145" s="362"/>
      <c r="H145" s="331"/>
      <c r="I145" s="743"/>
      <c r="J145" s="739"/>
      <c r="K145" s="331"/>
      <c r="L145" s="331"/>
      <c r="M145" s="331"/>
      <c r="N145" s="737"/>
      <c r="O145" s="737"/>
      <c r="P145" s="362"/>
      <c r="Q145" s="362"/>
      <c r="R145" s="362"/>
      <c r="S145" s="362"/>
      <c r="T145" s="362"/>
      <c r="U145" s="362"/>
      <c r="V145" s="362"/>
      <c r="W145" s="362"/>
      <c r="X145" s="362"/>
      <c r="AJ145" s="412"/>
      <c r="AK145" s="413"/>
      <c r="AL145" s="414"/>
      <c r="AM145" s="415"/>
      <c r="AN145" s="417"/>
      <c r="AO145" s="417"/>
      <c r="AP145" s="408"/>
    </row>
    <row r="146" spans="1:42" s="350" customFormat="1">
      <c r="A146" s="740" t="s">
        <v>493</v>
      </c>
      <c r="B146" s="740"/>
      <c r="C146" s="740"/>
      <c r="D146" s="741">
        <f>D144*0.6</f>
        <v>1023.6</v>
      </c>
      <c r="E146" s="741"/>
      <c r="F146" s="362"/>
      <c r="G146" s="362"/>
      <c r="H146" s="362"/>
      <c r="I146" s="362"/>
      <c r="J146" s="362"/>
      <c r="K146" s="362"/>
      <c r="L146" s="362"/>
      <c r="M146" s="362"/>
      <c r="N146" s="365"/>
      <c r="O146" s="365"/>
      <c r="P146" s="362"/>
      <c r="Q146" s="362"/>
      <c r="R146" s="362"/>
      <c r="S146" s="365"/>
      <c r="T146" s="362"/>
      <c r="U146" s="362"/>
      <c r="V146" s="362"/>
      <c r="W146" s="362"/>
      <c r="X146" s="362"/>
      <c r="AJ146" s="412"/>
      <c r="AK146" s="413"/>
      <c r="AL146" s="414"/>
      <c r="AM146" s="415"/>
      <c r="AN146" s="417"/>
      <c r="AO146" s="417"/>
      <c r="AP146" s="408"/>
    </row>
    <row r="147" spans="1:42" s="350" customFormat="1">
      <c r="A147" s="362"/>
      <c r="B147" s="365"/>
      <c r="C147" s="365"/>
      <c r="D147" s="741"/>
      <c r="E147" s="741"/>
      <c r="F147" s="362"/>
      <c r="G147" s="737"/>
      <c r="H147" s="737"/>
      <c r="I147" s="362"/>
      <c r="J147" s="739"/>
      <c r="K147" s="739"/>
      <c r="L147" s="362"/>
      <c r="M147" s="737"/>
      <c r="N147" s="737"/>
      <c r="O147" s="365"/>
      <c r="P147" s="362"/>
      <c r="Q147" s="362"/>
      <c r="R147" s="362"/>
      <c r="S147" s="365"/>
      <c r="T147" s="362"/>
      <c r="U147" s="362"/>
      <c r="V147" s="362"/>
      <c r="W147" s="362"/>
      <c r="X147" s="362"/>
      <c r="AJ147" s="412"/>
      <c r="AK147" s="413"/>
      <c r="AL147" s="414"/>
      <c r="AM147" s="415"/>
      <c r="AN147" s="417"/>
      <c r="AO147" s="417"/>
      <c r="AP147" s="408"/>
    </row>
    <row r="148" spans="1:42" s="350" customFormat="1">
      <c r="A148" s="506" t="s">
        <v>546</v>
      </c>
      <c r="B148" s="507"/>
      <c r="C148" s="507"/>
      <c r="D148" s="330"/>
      <c r="E148" s="330"/>
      <c r="F148" s="508"/>
      <c r="G148" s="335"/>
      <c r="H148" s="335"/>
      <c r="I148" s="508"/>
      <c r="J148" s="331"/>
      <c r="K148" s="331"/>
      <c r="L148" s="508"/>
      <c r="M148" s="335"/>
      <c r="N148" s="335"/>
      <c r="O148" s="507"/>
      <c r="P148" s="508"/>
      <c r="Q148" s="508"/>
      <c r="R148" s="508"/>
      <c r="S148" s="507"/>
      <c r="T148" s="508"/>
      <c r="U148" s="508"/>
      <c r="V148" s="508"/>
      <c r="W148" s="508"/>
      <c r="X148" s="508"/>
      <c r="Y148" s="508"/>
      <c r="Z148" s="508"/>
      <c r="AA148" s="508"/>
      <c r="AB148" s="508"/>
      <c r="AC148" s="508"/>
      <c r="AD148" s="508"/>
      <c r="AE148" s="508"/>
      <c r="AF148" s="508"/>
      <c r="AG148" s="508"/>
      <c r="AJ148" s="412"/>
      <c r="AK148" s="413"/>
      <c r="AL148" s="414"/>
      <c r="AM148" s="415"/>
      <c r="AN148" s="417"/>
      <c r="AO148" s="417"/>
      <c r="AP148" s="408"/>
    </row>
    <row r="149" spans="1:42" s="350" customFormat="1">
      <c r="A149" s="362"/>
      <c r="B149" s="365"/>
      <c r="C149" s="365"/>
      <c r="D149" s="363"/>
      <c r="E149" s="363"/>
      <c r="F149" s="362"/>
      <c r="G149" s="361"/>
      <c r="H149" s="361"/>
      <c r="I149" s="362"/>
      <c r="J149" s="364"/>
      <c r="K149" s="364"/>
      <c r="L149" s="362"/>
      <c r="M149" s="361"/>
      <c r="N149" s="361"/>
      <c r="O149" s="365"/>
      <c r="P149" s="362"/>
      <c r="Q149" s="362"/>
      <c r="R149" s="362"/>
      <c r="S149" s="365"/>
      <c r="T149" s="362"/>
      <c r="U149" s="362"/>
      <c r="V149" s="362"/>
      <c r="W149" s="362"/>
      <c r="X149" s="362"/>
      <c r="AJ149" s="412"/>
      <c r="AK149" s="413"/>
      <c r="AL149" s="414"/>
      <c r="AM149" s="415"/>
      <c r="AN149" s="417"/>
      <c r="AO149" s="417"/>
      <c r="AP149" s="408"/>
    </row>
    <row r="150" spans="1:42" s="362" customFormat="1">
      <c r="A150" s="362" t="s">
        <v>495</v>
      </c>
      <c r="B150" s="742">
        <v>160</v>
      </c>
      <c r="C150" s="742"/>
      <c r="D150" s="505" t="s">
        <v>1</v>
      </c>
      <c r="E150" s="330"/>
      <c r="F150" s="362" t="s">
        <v>497</v>
      </c>
      <c r="G150" s="361"/>
      <c r="H150" s="737">
        <f>B150*B151*B152*2</f>
        <v>8</v>
      </c>
      <c r="I150" s="737"/>
      <c r="J150" s="364" t="s">
        <v>3</v>
      </c>
      <c r="K150" s="364"/>
      <c r="M150" s="361"/>
      <c r="N150" s="361"/>
      <c r="O150" s="365"/>
      <c r="S150" s="365"/>
      <c r="AJ150" s="412"/>
      <c r="AK150" s="413"/>
      <c r="AL150" s="414"/>
      <c r="AM150" s="415"/>
      <c r="AN150" s="417"/>
      <c r="AO150" s="417"/>
      <c r="AP150" s="408"/>
    </row>
    <row r="151" spans="1:42" s="362" customFormat="1">
      <c r="A151" s="362" t="s">
        <v>480</v>
      </c>
      <c r="B151" s="741">
        <v>0.05</v>
      </c>
      <c r="C151" s="741"/>
      <c r="D151" s="505" t="s">
        <v>1</v>
      </c>
      <c r="E151" s="363"/>
      <c r="G151" s="361"/>
      <c r="H151" s="361"/>
      <c r="J151" s="364"/>
      <c r="K151" s="364"/>
      <c r="M151" s="361"/>
      <c r="N151" s="361"/>
      <c r="O151" s="365"/>
      <c r="S151" s="365"/>
      <c r="AJ151" s="412"/>
      <c r="AK151" s="413"/>
      <c r="AL151" s="414"/>
      <c r="AM151" s="415"/>
      <c r="AN151" s="417"/>
      <c r="AO151" s="417"/>
      <c r="AP151" s="408"/>
    </row>
    <row r="152" spans="1:42" s="347" customFormat="1">
      <c r="A152" s="331" t="s">
        <v>496</v>
      </c>
      <c r="B152" s="739">
        <v>0.5</v>
      </c>
      <c r="C152" s="739"/>
      <c r="D152" s="504" t="s">
        <v>1</v>
      </c>
      <c r="E152" s="510"/>
      <c r="F152" s="510"/>
      <c r="G152" s="510"/>
      <c r="H152" s="510"/>
      <c r="I152" s="510"/>
      <c r="J152" s="510"/>
      <c r="K152" s="510"/>
      <c r="L152" s="510"/>
      <c r="M152" s="510"/>
      <c r="N152" s="510"/>
      <c r="O152" s="510"/>
      <c r="P152" s="510"/>
      <c r="Q152" s="510"/>
      <c r="R152" s="510"/>
      <c r="S152" s="510"/>
      <c r="T152" s="510"/>
      <c r="U152" s="510"/>
      <c r="V152" s="510"/>
      <c r="W152" s="510"/>
      <c r="X152" s="510"/>
      <c r="Y152" s="510"/>
      <c r="Z152" s="510"/>
      <c r="AA152" s="510"/>
      <c r="AB152" s="510"/>
      <c r="AC152" s="510"/>
      <c r="AD152" s="510"/>
      <c r="AE152" s="510"/>
      <c r="AF152" s="510"/>
      <c r="AG152" s="510"/>
      <c r="AH152" s="510"/>
      <c r="AI152" s="510"/>
      <c r="AJ152" s="412"/>
      <c r="AK152" s="413"/>
      <c r="AL152" s="414"/>
      <c r="AM152" s="415"/>
      <c r="AN152" s="417"/>
      <c r="AO152" s="417"/>
      <c r="AP152" s="408"/>
    </row>
    <row r="153" spans="1:42" s="347" customFormat="1">
      <c r="A153" s="347" t="s">
        <v>324</v>
      </c>
      <c r="B153" s="346"/>
      <c r="C153" s="346">
        <v>2</v>
      </c>
      <c r="D153" s="346"/>
      <c r="N153" s="346"/>
      <c r="O153" s="346"/>
      <c r="S153" s="346"/>
      <c r="AJ153" s="412"/>
      <c r="AK153" s="413"/>
      <c r="AL153" s="414"/>
      <c r="AM153" s="415"/>
      <c r="AN153" s="417"/>
      <c r="AO153" s="417"/>
      <c r="AP153" s="408"/>
    </row>
    <row r="154" spans="1:42" s="356" customFormat="1">
      <c r="A154" s="360"/>
      <c r="B154" s="355"/>
      <c r="C154" s="360"/>
      <c r="D154" s="360"/>
      <c r="E154" s="445"/>
      <c r="N154" s="355"/>
      <c r="O154" s="355"/>
      <c r="S154" s="355"/>
      <c r="AJ154" s="412"/>
      <c r="AK154" s="413"/>
      <c r="AL154" s="414"/>
      <c r="AM154" s="415"/>
      <c r="AN154" s="417"/>
      <c r="AO154" s="417"/>
      <c r="AP154" s="408"/>
    </row>
    <row r="155" spans="1:42" s="356" customFormat="1">
      <c r="A155" s="588" t="s">
        <v>547</v>
      </c>
      <c r="B155" s="335"/>
      <c r="C155" s="335"/>
      <c r="D155" s="335"/>
      <c r="E155" s="589"/>
      <c r="F155" s="589"/>
      <c r="G155" s="589"/>
      <c r="H155" s="331"/>
      <c r="I155" s="330"/>
      <c r="J155" s="331"/>
      <c r="K155" s="331"/>
      <c r="L155" s="331"/>
      <c r="M155" s="331"/>
      <c r="N155" s="335"/>
      <c r="O155" s="335"/>
      <c r="P155" s="589"/>
      <c r="Q155" s="589"/>
      <c r="R155" s="589"/>
      <c r="AJ155" s="412"/>
      <c r="AK155" s="413"/>
      <c r="AL155" s="414"/>
      <c r="AM155" s="415"/>
      <c r="AN155" s="417"/>
      <c r="AO155" s="417"/>
      <c r="AP155" s="408"/>
    </row>
    <row r="156" spans="1:42" s="356" customFormat="1">
      <c r="B156" s="355"/>
      <c r="C156" s="355"/>
      <c r="D156" s="355"/>
      <c r="N156" s="355"/>
      <c r="O156" s="355"/>
      <c r="S156" s="355"/>
      <c r="AJ156" s="412"/>
      <c r="AK156" s="413"/>
      <c r="AL156" s="414"/>
      <c r="AM156" s="415"/>
      <c r="AN156" s="417"/>
      <c r="AO156" s="417"/>
      <c r="AP156" s="408"/>
    </row>
    <row r="157" spans="1:42" s="356" customFormat="1">
      <c r="A157" s="356" t="s">
        <v>483</v>
      </c>
      <c r="B157" s="741">
        <v>160</v>
      </c>
      <c r="C157" s="741"/>
      <c r="D157" s="330" t="s">
        <v>0</v>
      </c>
      <c r="E157" s="330"/>
      <c r="G157" s="739" t="s">
        <v>499</v>
      </c>
      <c r="H157" s="739"/>
      <c r="I157" s="739"/>
      <c r="J157" s="739">
        <f>B159*C160</f>
        <v>160</v>
      </c>
      <c r="K157" s="739"/>
      <c r="L157" s="356" t="s">
        <v>0</v>
      </c>
      <c r="M157" s="739"/>
      <c r="N157" s="739"/>
      <c r="O157" s="355"/>
      <c r="S157" s="355"/>
      <c r="AJ157" s="412"/>
      <c r="AK157" s="413"/>
      <c r="AL157" s="414"/>
      <c r="AM157" s="415"/>
      <c r="AN157" s="417"/>
      <c r="AO157" s="417"/>
      <c r="AP157" s="408"/>
    </row>
    <row r="158" spans="1:42" s="356" customFormat="1">
      <c r="A158" s="356" t="s">
        <v>498</v>
      </c>
      <c r="B158" s="741">
        <v>0.5</v>
      </c>
      <c r="C158" s="741"/>
      <c r="D158" s="330" t="s">
        <v>0</v>
      </c>
      <c r="E158" s="330"/>
      <c r="G158" s="331" t="s">
        <v>500</v>
      </c>
      <c r="H158" s="331"/>
      <c r="I158" s="508"/>
      <c r="J158" s="739">
        <f>J157*2.11</f>
        <v>337.6</v>
      </c>
      <c r="K158" s="739"/>
      <c r="L158" s="356" t="s">
        <v>298</v>
      </c>
      <c r="M158" s="739"/>
      <c r="N158" s="739"/>
      <c r="O158" s="355"/>
      <c r="P158" s="739"/>
      <c r="Q158" s="739"/>
      <c r="S158" s="741"/>
      <c r="T158" s="741"/>
      <c r="AJ158" s="412"/>
      <c r="AK158" s="413"/>
      <c r="AL158" s="414"/>
      <c r="AM158" s="415"/>
      <c r="AN158" s="417"/>
      <c r="AO158" s="417"/>
      <c r="AP158" s="408"/>
    </row>
    <row r="159" spans="1:42" s="362" customFormat="1">
      <c r="A159" s="362" t="s">
        <v>152</v>
      </c>
      <c r="B159" s="741">
        <f>B157*B158</f>
        <v>80</v>
      </c>
      <c r="C159" s="741"/>
      <c r="D159" s="363" t="s">
        <v>0</v>
      </c>
      <c r="E159" s="363"/>
      <c r="G159" s="364"/>
      <c r="H159" s="364"/>
      <c r="J159" s="364"/>
      <c r="K159" s="364"/>
      <c r="M159" s="364"/>
      <c r="N159" s="364"/>
      <c r="O159" s="365"/>
      <c r="P159" s="364"/>
      <c r="Q159" s="364"/>
      <c r="S159" s="363"/>
      <c r="T159" s="363"/>
      <c r="AJ159" s="412"/>
      <c r="AK159" s="413"/>
      <c r="AL159" s="414"/>
      <c r="AM159" s="415"/>
      <c r="AN159" s="417"/>
      <c r="AO159" s="417"/>
      <c r="AP159" s="408"/>
    </row>
    <row r="160" spans="1:42" s="362" customFormat="1">
      <c r="A160" s="362" t="s">
        <v>324</v>
      </c>
      <c r="B160" s="365"/>
      <c r="C160" s="365">
        <v>2</v>
      </c>
      <c r="D160" s="741"/>
      <c r="E160" s="741"/>
      <c r="G160" s="364"/>
      <c r="H160" s="364"/>
      <c r="J160" s="364"/>
      <c r="K160" s="364"/>
      <c r="M160" s="364"/>
      <c r="N160" s="364"/>
      <c r="O160" s="365"/>
      <c r="P160" s="364"/>
      <c r="Q160" s="364"/>
      <c r="S160" s="363"/>
      <c r="T160" s="363"/>
      <c r="AJ160" s="412"/>
      <c r="AK160" s="413"/>
      <c r="AL160" s="414"/>
      <c r="AM160" s="415"/>
      <c r="AN160" s="417"/>
      <c r="AO160" s="417"/>
      <c r="AP160" s="408"/>
    </row>
    <row r="161" spans="1:44" s="356" customFormat="1">
      <c r="B161" s="355"/>
      <c r="C161" s="355"/>
      <c r="D161" s="358"/>
      <c r="E161" s="358"/>
      <c r="G161" s="359"/>
      <c r="H161" s="359"/>
      <c r="J161" s="359"/>
      <c r="K161" s="359"/>
      <c r="M161" s="359"/>
      <c r="N161" s="359"/>
      <c r="O161" s="355"/>
      <c r="P161" s="359"/>
      <c r="Q161" s="359"/>
      <c r="S161" s="358"/>
      <c r="T161" s="358"/>
      <c r="AJ161" s="412">
        <f>D160</f>
        <v>0</v>
      </c>
      <c r="AK161" s="413"/>
      <c r="AL161" s="414"/>
      <c r="AM161" s="415"/>
      <c r="AN161" s="417"/>
      <c r="AO161" s="417"/>
      <c r="AP161" s="408"/>
    </row>
    <row r="162" spans="1:44" s="347" customFormat="1">
      <c r="A162" s="738" t="s">
        <v>548</v>
      </c>
      <c r="B162" s="738"/>
      <c r="C162" s="738"/>
      <c r="D162" s="738"/>
      <c r="E162" s="738"/>
      <c r="F162" s="738"/>
      <c r="G162" s="738"/>
      <c r="H162" s="738"/>
      <c r="I162" s="738"/>
      <c r="J162" s="738"/>
      <c r="K162" s="738"/>
      <c r="L162" s="738"/>
      <c r="M162" s="738"/>
      <c r="N162" s="738"/>
      <c r="O162" s="738"/>
      <c r="P162" s="738"/>
      <c r="Q162" s="738"/>
      <c r="R162" s="738"/>
      <c r="S162" s="738"/>
      <c r="T162" s="738"/>
      <c r="U162" s="738"/>
      <c r="V162" s="738"/>
      <c r="W162" s="738"/>
      <c r="X162" s="738"/>
      <c r="Y162" s="738"/>
      <c r="Z162" s="738"/>
      <c r="AA162" s="738"/>
      <c r="AB162" s="738"/>
      <c r="AC162" s="738"/>
      <c r="AD162" s="738"/>
      <c r="AE162" s="738"/>
      <c r="AF162" s="738"/>
      <c r="AG162" s="738"/>
      <c r="AH162" s="738"/>
      <c r="AI162" s="738"/>
      <c r="AJ162" s="412"/>
      <c r="AK162" s="413"/>
      <c r="AL162" s="414"/>
      <c r="AM162" s="415"/>
      <c r="AN162" s="417"/>
      <c r="AO162" s="417"/>
      <c r="AP162" s="408"/>
    </row>
    <row r="163" spans="1:44" s="347" customFormat="1">
      <c r="B163" s="346"/>
      <c r="C163" s="346"/>
      <c r="D163" s="346"/>
      <c r="N163" s="346"/>
      <c r="O163" s="346"/>
      <c r="S163" s="346"/>
      <c r="AJ163" s="412"/>
      <c r="AK163" s="413"/>
      <c r="AL163" s="414"/>
      <c r="AM163" s="415"/>
      <c r="AN163" s="417"/>
      <c r="AO163" s="417"/>
      <c r="AP163" s="408"/>
    </row>
    <row r="164" spans="1:44" s="356" customFormat="1">
      <c r="A164" s="507" t="s">
        <v>483</v>
      </c>
      <c r="B164" s="742">
        <v>20</v>
      </c>
      <c r="C164" s="742"/>
      <c r="D164" s="360"/>
      <c r="E164" s="748" t="s">
        <v>77</v>
      </c>
      <c r="F164" s="748"/>
      <c r="G164" s="739">
        <f>B164*B165*B166</f>
        <v>4.4000000000000004</v>
      </c>
      <c r="H164" s="739"/>
      <c r="I164" s="356" t="s">
        <v>0</v>
      </c>
      <c r="S164" s="355"/>
      <c r="T164" s="355"/>
      <c r="AF164" s="358"/>
      <c r="AG164" s="355"/>
      <c r="AH164" s="355"/>
      <c r="AJ164" s="425"/>
      <c r="AK164" s="424"/>
      <c r="AL164" s="415"/>
      <c r="AM164" s="415"/>
      <c r="AN164" s="417"/>
      <c r="AO164" s="417"/>
      <c r="AP164" s="408"/>
    </row>
    <row r="165" spans="1:44" s="356" customFormat="1">
      <c r="A165" s="356" t="s">
        <v>496</v>
      </c>
      <c r="B165" s="737">
        <v>0.22</v>
      </c>
      <c r="C165" s="737"/>
      <c r="D165" s="335"/>
      <c r="H165" s="331"/>
      <c r="I165" s="739"/>
      <c r="J165" s="739"/>
      <c r="K165" s="331"/>
      <c r="L165" s="331"/>
      <c r="M165" s="331"/>
      <c r="O165" s="739"/>
      <c r="P165" s="739"/>
      <c r="S165" s="737"/>
      <c r="T165" s="737"/>
      <c r="AF165" s="358"/>
      <c r="AG165" s="355"/>
      <c r="AH165" s="355"/>
      <c r="AJ165" s="425"/>
      <c r="AK165" s="424"/>
      <c r="AL165" s="415"/>
      <c r="AM165" s="415"/>
      <c r="AN165" s="417"/>
      <c r="AO165" s="417"/>
      <c r="AP165" s="408"/>
    </row>
    <row r="166" spans="1:44" s="362" customFormat="1">
      <c r="A166" s="362" t="s">
        <v>501</v>
      </c>
      <c r="B166" s="737">
        <v>1</v>
      </c>
      <c r="C166" s="737"/>
      <c r="D166" s="335"/>
      <c r="H166" s="331"/>
      <c r="I166" s="364"/>
      <c r="J166" s="364"/>
      <c r="K166" s="331"/>
      <c r="L166" s="331"/>
      <c r="M166" s="331"/>
      <c r="O166" s="364"/>
      <c r="P166" s="364"/>
      <c r="S166" s="361"/>
      <c r="T166" s="361"/>
      <c r="AF166" s="363"/>
      <c r="AG166" s="365"/>
      <c r="AH166" s="365"/>
      <c r="AJ166" s="425"/>
      <c r="AK166" s="424"/>
      <c r="AL166" s="415"/>
      <c r="AM166" s="415"/>
      <c r="AN166" s="417"/>
      <c r="AO166" s="417"/>
      <c r="AP166" s="408"/>
    </row>
    <row r="167" spans="1:44" s="362" customFormat="1">
      <c r="B167" s="367"/>
      <c r="C167" s="361"/>
      <c r="D167" s="737"/>
      <c r="E167" s="737"/>
      <c r="H167" s="331"/>
      <c r="I167" s="364"/>
      <c r="J167" s="364"/>
      <c r="K167" s="331"/>
      <c r="L167" s="331"/>
      <c r="M167" s="331"/>
      <c r="O167" s="364"/>
      <c r="P167" s="364"/>
      <c r="S167" s="361"/>
      <c r="T167" s="361"/>
      <c r="AF167" s="363"/>
      <c r="AG167" s="365"/>
      <c r="AH167" s="365"/>
      <c r="AJ167" s="425">
        <f>D167</f>
        <v>0</v>
      </c>
      <c r="AK167" s="424"/>
      <c r="AL167" s="415"/>
      <c r="AM167" s="415"/>
      <c r="AN167" s="417"/>
      <c r="AO167" s="417"/>
      <c r="AP167" s="408"/>
    </row>
    <row r="168" spans="1:44">
      <c r="AN168" s="415"/>
    </row>
    <row r="169" spans="1:44">
      <c r="A169" s="752" t="s">
        <v>445</v>
      </c>
      <c r="B169" s="753"/>
      <c r="C169" s="753"/>
      <c r="D169" s="753"/>
      <c r="E169" s="753"/>
      <c r="F169" s="753"/>
      <c r="G169" s="753"/>
      <c r="H169" s="753"/>
      <c r="I169" s="753"/>
      <c r="J169" s="753"/>
      <c r="K169" s="753"/>
      <c r="L169" s="753"/>
      <c r="M169" s="753"/>
      <c r="N169" s="753"/>
      <c r="O169" s="753"/>
      <c r="P169" s="753"/>
      <c r="Q169" s="753"/>
      <c r="R169" s="753"/>
      <c r="S169" s="753"/>
      <c r="T169" s="753"/>
      <c r="U169" s="753"/>
      <c r="V169" s="753"/>
      <c r="W169" s="753"/>
      <c r="X169" s="753"/>
      <c r="Y169" s="753"/>
      <c r="Z169" s="753"/>
      <c r="AA169" s="753"/>
      <c r="AB169" s="753"/>
      <c r="AC169" s="753"/>
      <c r="AD169" s="753"/>
      <c r="AE169" s="753"/>
      <c r="AF169" s="753"/>
      <c r="AG169" s="753"/>
      <c r="AH169" s="753"/>
      <c r="AI169" s="754"/>
      <c r="AN169" s="415"/>
    </row>
    <row r="170" spans="1:44">
      <c r="AN170" s="415"/>
      <c r="AR170" s="324"/>
    </row>
    <row r="171" spans="1:44">
      <c r="A171" s="750" t="s">
        <v>342</v>
      </c>
      <c r="B171" s="750"/>
      <c r="C171" s="750"/>
      <c r="D171" s="750"/>
      <c r="E171" s="750"/>
      <c r="F171" s="750"/>
      <c r="G171" s="750"/>
      <c r="H171" s="750"/>
      <c r="I171" s="750"/>
      <c r="J171" s="750"/>
      <c r="K171" s="750"/>
      <c r="L171" s="750"/>
      <c r="M171" s="750"/>
      <c r="N171" s="750"/>
      <c r="O171" s="750"/>
      <c r="P171" s="750"/>
      <c r="Q171" s="750"/>
      <c r="R171" s="750"/>
      <c r="S171" s="750"/>
      <c r="T171" s="750"/>
      <c r="U171" s="750"/>
      <c r="V171" s="750"/>
      <c r="W171" s="750"/>
      <c r="X171" s="750"/>
      <c r="Y171" s="750"/>
      <c r="Z171" s="750"/>
      <c r="AA171" s="750"/>
      <c r="AB171" s="750"/>
      <c r="AC171" s="750"/>
      <c r="AD171" s="750"/>
      <c r="AE171" s="750"/>
      <c r="AF171" s="750"/>
      <c r="AG171" s="750"/>
      <c r="AH171" s="750"/>
      <c r="AI171" s="750"/>
      <c r="AN171" s="415"/>
    </row>
    <row r="172" spans="1:44">
      <c r="AN172" s="415"/>
    </row>
    <row r="173" spans="1:44">
      <c r="A173" s="751" t="s">
        <v>320</v>
      </c>
      <c r="B173" s="751"/>
      <c r="C173" s="751"/>
      <c r="D173" s="751"/>
      <c r="E173" s="751"/>
      <c r="F173" s="751"/>
      <c r="G173" s="751"/>
      <c r="H173" s="751"/>
      <c r="I173" s="751"/>
      <c r="J173" s="751"/>
      <c r="K173" s="751"/>
      <c r="L173" s="751"/>
      <c r="M173" s="751"/>
      <c r="N173" s="751"/>
      <c r="O173" s="751"/>
      <c r="P173" s="751"/>
      <c r="Q173" s="751"/>
      <c r="R173" s="751"/>
      <c r="S173" s="751"/>
      <c r="T173" s="751"/>
      <c r="U173" s="751"/>
      <c r="V173" s="751"/>
      <c r="W173" s="751"/>
      <c r="X173" s="751"/>
      <c r="Y173" s="751"/>
      <c r="Z173" s="751"/>
      <c r="AA173" s="751"/>
      <c r="AB173" s="751"/>
      <c r="AC173" s="751"/>
      <c r="AD173" s="751"/>
      <c r="AE173" s="751"/>
      <c r="AF173" s="751"/>
      <c r="AG173" s="751"/>
      <c r="AH173" s="751"/>
      <c r="AI173" s="751"/>
      <c r="AN173" s="415"/>
    </row>
    <row r="174" spans="1:44">
      <c r="AN174" s="415"/>
    </row>
    <row r="175" spans="1:44">
      <c r="B175" s="327" t="s">
        <v>327</v>
      </c>
      <c r="F175" s="327" t="s">
        <v>328</v>
      </c>
      <c r="K175" s="327" t="s">
        <v>329</v>
      </c>
      <c r="AN175" s="415"/>
    </row>
    <row r="176" spans="1:44" s="338" customFormat="1">
      <c r="A176" s="338" t="s">
        <v>113</v>
      </c>
      <c r="B176" s="338" t="s">
        <v>126</v>
      </c>
      <c r="C176" s="756">
        <v>340.36</v>
      </c>
      <c r="D176" s="756"/>
      <c r="E176" s="338" t="s">
        <v>114</v>
      </c>
      <c r="F176" s="756">
        <v>2</v>
      </c>
      <c r="G176" s="757"/>
      <c r="H176" s="338" t="s">
        <v>128</v>
      </c>
      <c r="I176" s="336" t="s">
        <v>114</v>
      </c>
      <c r="J176" s="338" t="s">
        <v>126</v>
      </c>
      <c r="K176" s="757">
        <v>0.15</v>
      </c>
      <c r="L176" s="757"/>
      <c r="M176" s="336" t="s">
        <v>127</v>
      </c>
      <c r="N176" s="756">
        <v>0.1</v>
      </c>
      <c r="O176" s="756"/>
      <c r="P176" s="338" t="s">
        <v>128</v>
      </c>
      <c r="Z176" s="337"/>
      <c r="AA176" s="337"/>
      <c r="AB176" s="337"/>
      <c r="AC176" s="345"/>
      <c r="AD176" s="345"/>
      <c r="AJ176" s="426"/>
      <c r="AK176" s="426"/>
      <c r="AL176" s="427"/>
      <c r="AM176" s="427"/>
      <c r="AN176" s="428"/>
      <c r="AO176" s="428"/>
      <c r="AP176" s="410"/>
    </row>
    <row r="177" spans="1:42">
      <c r="A177" s="327" t="s">
        <v>113</v>
      </c>
      <c r="B177" s="758">
        <f>(C176*F176)*(K176+N176)</f>
        <v>170.18</v>
      </c>
      <c r="C177" s="758"/>
      <c r="D177" s="758"/>
      <c r="E177" s="327" t="s">
        <v>0</v>
      </c>
      <c r="AJ177" s="412">
        <f>B177</f>
        <v>170.18</v>
      </c>
      <c r="AN177" s="415"/>
    </row>
    <row r="178" spans="1:42">
      <c r="K178" s="756"/>
      <c r="L178" s="756"/>
      <c r="AN178" s="415"/>
    </row>
    <row r="179" spans="1:42">
      <c r="AN179" s="415"/>
    </row>
    <row r="180" spans="1:42" s="329" customFormat="1" hidden="1">
      <c r="A180" s="749" t="s">
        <v>313</v>
      </c>
      <c r="B180" s="749"/>
      <c r="C180" s="749"/>
      <c r="D180" s="749"/>
      <c r="E180" s="749"/>
      <c r="F180" s="749"/>
      <c r="G180" s="749"/>
      <c r="H180" s="749"/>
      <c r="I180" s="749"/>
      <c r="J180" s="749"/>
      <c r="K180" s="749"/>
      <c r="L180" s="749"/>
      <c r="M180" s="749"/>
      <c r="N180" s="749"/>
      <c r="O180" s="749"/>
      <c r="P180" s="749"/>
      <c r="Q180" s="749"/>
      <c r="R180" s="749"/>
      <c r="S180" s="749"/>
      <c r="T180" s="749"/>
      <c r="U180" s="749"/>
      <c r="V180" s="749"/>
      <c r="W180" s="749"/>
      <c r="X180" s="749"/>
      <c r="Y180" s="749"/>
      <c r="Z180" s="749"/>
      <c r="AA180" s="749"/>
      <c r="AB180" s="749"/>
      <c r="AC180" s="749"/>
      <c r="AD180" s="749"/>
      <c r="AE180" s="749"/>
      <c r="AF180" s="749"/>
      <c r="AG180" s="749"/>
      <c r="AH180" s="749"/>
      <c r="AI180" s="749"/>
      <c r="AJ180" s="429"/>
      <c r="AK180" s="430"/>
      <c r="AL180" s="431"/>
      <c r="AM180" s="432"/>
      <c r="AN180" s="432"/>
      <c r="AO180" s="433"/>
      <c r="AP180" s="411"/>
    </row>
    <row r="181" spans="1:42" hidden="1">
      <c r="AN181" s="415"/>
    </row>
    <row r="182" spans="1:42" hidden="1">
      <c r="A182" s="751" t="s">
        <v>158</v>
      </c>
      <c r="B182" s="751"/>
      <c r="C182" s="751"/>
      <c r="D182" s="751"/>
      <c r="E182" s="751"/>
      <c r="F182" s="751"/>
      <c r="G182" s="751"/>
      <c r="H182" s="751"/>
      <c r="I182" s="751"/>
      <c r="J182" s="751"/>
      <c r="K182" s="751"/>
      <c r="L182" s="751"/>
      <c r="M182" s="751"/>
      <c r="N182" s="751"/>
      <c r="O182" s="751"/>
      <c r="P182" s="751"/>
      <c r="Q182" s="751"/>
      <c r="R182" s="751"/>
      <c r="S182" s="751"/>
      <c r="T182" s="751"/>
      <c r="U182" s="751"/>
      <c r="V182" s="751"/>
      <c r="W182" s="751"/>
      <c r="X182" s="751"/>
      <c r="Y182" s="751"/>
      <c r="Z182" s="751"/>
      <c r="AA182" s="751"/>
      <c r="AB182" s="751"/>
      <c r="AC182" s="751"/>
      <c r="AD182" s="751"/>
      <c r="AE182" s="751"/>
      <c r="AF182" s="751"/>
      <c r="AG182" s="751"/>
      <c r="AH182" s="751"/>
      <c r="AI182" s="751"/>
      <c r="AN182" s="415"/>
    </row>
    <row r="183" spans="1:42" hidden="1">
      <c r="A183" s="751" t="s">
        <v>159</v>
      </c>
      <c r="B183" s="751"/>
      <c r="C183" s="751"/>
      <c r="D183" s="751"/>
      <c r="E183" s="751"/>
      <c r="F183" s="751"/>
      <c r="G183" s="751"/>
      <c r="H183" s="751"/>
      <c r="I183" s="751"/>
      <c r="J183" s="751"/>
      <c r="K183" s="751"/>
      <c r="L183" s="751"/>
      <c r="M183" s="751"/>
      <c r="N183" s="751"/>
      <c r="O183" s="751"/>
      <c r="P183" s="751"/>
      <c r="Q183" s="751"/>
      <c r="R183" s="751"/>
      <c r="S183" s="751"/>
      <c r="T183" s="751"/>
      <c r="U183" s="751"/>
      <c r="V183" s="751"/>
      <c r="W183" s="751"/>
      <c r="X183" s="751"/>
      <c r="Y183" s="751"/>
      <c r="Z183" s="751"/>
      <c r="AA183" s="751"/>
      <c r="AB183" s="751"/>
      <c r="AC183" s="751"/>
      <c r="AD183" s="751"/>
      <c r="AE183" s="751"/>
      <c r="AF183" s="751"/>
      <c r="AG183" s="751"/>
      <c r="AH183" s="751"/>
      <c r="AI183" s="751"/>
      <c r="AN183" s="415"/>
    </row>
    <row r="184" spans="1:42" hidden="1">
      <c r="AJ184" s="744" t="s">
        <v>315</v>
      </c>
      <c r="AK184" s="744"/>
      <c r="AL184" s="414" t="s">
        <v>161</v>
      </c>
      <c r="AN184" s="415"/>
    </row>
    <row r="185" spans="1:42" hidden="1">
      <c r="B185" s="327" t="s">
        <v>316</v>
      </c>
      <c r="AK185" s="412"/>
      <c r="AN185" s="415"/>
    </row>
    <row r="186" spans="1:42" hidden="1">
      <c r="A186" s="327" t="s">
        <v>113</v>
      </c>
      <c r="B186" s="755">
        <f>AJ187</f>
        <v>2</v>
      </c>
      <c r="C186" s="755"/>
      <c r="D186" s="327" t="s">
        <v>2</v>
      </c>
      <c r="F186" s="327" t="s">
        <v>114</v>
      </c>
      <c r="G186" s="756">
        <f>AL187</f>
        <v>0.3</v>
      </c>
      <c r="H186" s="756"/>
      <c r="I186" s="327" t="s">
        <v>162</v>
      </c>
      <c r="AK186" s="412"/>
      <c r="AN186" s="415"/>
    </row>
    <row r="187" spans="1:42" hidden="1">
      <c r="A187" s="327" t="s">
        <v>163</v>
      </c>
      <c r="B187" s="758">
        <f>B186*G186</f>
        <v>0.6</v>
      </c>
      <c r="C187" s="758"/>
      <c r="D187" s="751" t="s">
        <v>0</v>
      </c>
      <c r="E187" s="751"/>
      <c r="AJ187" s="412">
        <v>2</v>
      </c>
      <c r="AL187" s="414">
        <f>2*0.25^2*(1+SQRT(2))</f>
        <v>0.3</v>
      </c>
      <c r="AN187" s="415"/>
    </row>
    <row r="188" spans="1:42" hidden="1"/>
    <row r="189" spans="1:42" hidden="1">
      <c r="B189" s="327" t="s">
        <v>317</v>
      </c>
      <c r="AK189" s="412"/>
      <c r="AN189" s="415"/>
    </row>
    <row r="190" spans="1:42" hidden="1">
      <c r="A190" s="327" t="s">
        <v>113</v>
      </c>
      <c r="B190" s="755">
        <f>AJ191</f>
        <v>5</v>
      </c>
      <c r="C190" s="755"/>
      <c r="D190" s="327" t="s">
        <v>2</v>
      </c>
      <c r="F190" s="327" t="s">
        <v>114</v>
      </c>
      <c r="G190" s="756">
        <f>AL191</f>
        <v>0.2</v>
      </c>
      <c r="H190" s="756"/>
      <c r="I190" s="327" t="s">
        <v>162</v>
      </c>
      <c r="AJ190" s="744" t="s">
        <v>318</v>
      </c>
      <c r="AK190" s="744"/>
      <c r="AN190" s="415"/>
    </row>
    <row r="191" spans="1:42" hidden="1">
      <c r="A191" s="327" t="s">
        <v>163</v>
      </c>
      <c r="B191" s="758">
        <f>B190*G190</f>
        <v>1</v>
      </c>
      <c r="C191" s="758"/>
      <c r="D191" s="751" t="s">
        <v>0</v>
      </c>
      <c r="E191" s="751"/>
      <c r="AJ191" s="412">
        <v>5</v>
      </c>
      <c r="AL191" s="414">
        <f>PI()*0.25^2</f>
        <v>0.2</v>
      </c>
      <c r="AN191" s="415"/>
    </row>
    <row r="192" spans="1:42" hidden="1"/>
    <row r="193" spans="1:35" hidden="1">
      <c r="A193" s="327" t="s">
        <v>319</v>
      </c>
      <c r="C193" s="756">
        <f>B187+B191</f>
        <v>1.6</v>
      </c>
      <c r="D193" s="757"/>
      <c r="E193" s="327" t="s">
        <v>0</v>
      </c>
    </row>
    <row r="194" spans="1:35" hidden="1"/>
    <row r="195" spans="1:35" hidden="1">
      <c r="A195" s="750" t="s">
        <v>314</v>
      </c>
      <c r="B195" s="750"/>
      <c r="C195" s="750"/>
      <c r="D195" s="750"/>
      <c r="E195" s="750"/>
      <c r="F195" s="750"/>
      <c r="G195" s="750"/>
      <c r="H195" s="750"/>
      <c r="I195" s="750"/>
      <c r="J195" s="750"/>
      <c r="K195" s="750"/>
      <c r="L195" s="750"/>
      <c r="M195" s="750"/>
      <c r="N195" s="750"/>
      <c r="O195" s="750"/>
      <c r="P195" s="750"/>
      <c r="Q195" s="750"/>
      <c r="R195" s="750"/>
      <c r="S195" s="750"/>
      <c r="T195" s="750"/>
      <c r="U195" s="750"/>
      <c r="V195" s="750"/>
      <c r="W195" s="750"/>
      <c r="X195" s="750"/>
      <c r="Y195" s="750"/>
      <c r="Z195" s="750"/>
      <c r="AA195" s="750"/>
      <c r="AB195" s="750"/>
      <c r="AC195" s="750"/>
      <c r="AD195" s="750"/>
      <c r="AE195" s="750"/>
      <c r="AF195" s="750"/>
      <c r="AG195" s="750"/>
      <c r="AH195" s="750"/>
      <c r="AI195" s="750"/>
    </row>
    <row r="196" spans="1:35" hidden="1"/>
    <row r="197" spans="1:35" hidden="1">
      <c r="A197" s="751" t="s">
        <v>312</v>
      </c>
      <c r="B197" s="751"/>
      <c r="C197" s="751"/>
      <c r="D197" s="751"/>
      <c r="E197" s="751"/>
      <c r="F197" s="751"/>
      <c r="G197" s="751"/>
      <c r="H197" s="751"/>
      <c r="I197" s="751"/>
      <c r="J197" s="751"/>
      <c r="K197" s="751"/>
      <c r="L197" s="751"/>
      <c r="M197" s="751"/>
      <c r="N197" s="751"/>
      <c r="O197" s="751"/>
      <c r="P197" s="751"/>
      <c r="Q197" s="751"/>
      <c r="R197" s="751"/>
      <c r="S197" s="751"/>
      <c r="T197" s="751"/>
      <c r="U197" s="751"/>
      <c r="V197" s="751"/>
      <c r="W197" s="751"/>
      <c r="X197" s="751"/>
      <c r="Y197" s="751"/>
      <c r="Z197" s="751"/>
      <c r="AA197" s="751"/>
      <c r="AB197" s="751"/>
      <c r="AC197" s="751"/>
      <c r="AD197" s="751"/>
      <c r="AE197" s="751"/>
      <c r="AF197" s="751"/>
      <c r="AG197" s="751"/>
      <c r="AH197" s="751"/>
      <c r="AI197" s="751"/>
    </row>
    <row r="198" spans="1:35" hidden="1"/>
    <row r="199" spans="1:35" hidden="1">
      <c r="A199" s="327" t="s">
        <v>152</v>
      </c>
      <c r="B199" s="758">
        <f>B63</f>
        <v>0</v>
      </c>
      <c r="C199" s="751"/>
      <c r="D199" s="751"/>
      <c r="E199" s="327" t="s">
        <v>0</v>
      </c>
    </row>
  </sheetData>
  <mergeCells count="187">
    <mergeCell ref="J137:K137"/>
    <mergeCell ref="M137:N137"/>
    <mergeCell ref="B150:C150"/>
    <mergeCell ref="B151:C151"/>
    <mergeCell ref="B152:C152"/>
    <mergeCell ref="B140:C140"/>
    <mergeCell ref="E89:F89"/>
    <mergeCell ref="J114:K114"/>
    <mergeCell ref="B115:C115"/>
    <mergeCell ref="B120:C120"/>
    <mergeCell ref="J120:K120"/>
    <mergeCell ref="B96:C96"/>
    <mergeCell ref="B97:C97"/>
    <mergeCell ref="B98:C98"/>
    <mergeCell ref="B101:C101"/>
    <mergeCell ref="B102:C102"/>
    <mergeCell ref="J89:K89"/>
    <mergeCell ref="A91:AI91"/>
    <mergeCell ref="L101:N101"/>
    <mergeCell ref="O101:P101"/>
    <mergeCell ref="B108:C108"/>
    <mergeCell ref="B107:C107"/>
    <mergeCell ref="J107:K107"/>
    <mergeCell ref="B114:C114"/>
    <mergeCell ref="B103:C103"/>
    <mergeCell ref="G96:H96"/>
    <mergeCell ref="G101:H101"/>
    <mergeCell ref="A112:AI112"/>
    <mergeCell ref="D66:E66"/>
    <mergeCell ref="B78:D78"/>
    <mergeCell ref="K44:L44"/>
    <mergeCell ref="K45:L45"/>
    <mergeCell ref="E46:F46"/>
    <mergeCell ref="G46:H46"/>
    <mergeCell ref="D48:E48"/>
    <mergeCell ref="K38:M38"/>
    <mergeCell ref="K46:M46"/>
    <mergeCell ref="K64:L64"/>
    <mergeCell ref="A68:AI68"/>
    <mergeCell ref="G78:H78"/>
    <mergeCell ref="K78:L78"/>
    <mergeCell ref="A58:AI58"/>
    <mergeCell ref="A60:AI60"/>
    <mergeCell ref="G62:H62"/>
    <mergeCell ref="K62:L62"/>
    <mergeCell ref="A23:AI23"/>
    <mergeCell ref="A25:AI25"/>
    <mergeCell ref="A27:AI27"/>
    <mergeCell ref="B29:D29"/>
    <mergeCell ref="G29:H29"/>
    <mergeCell ref="K29:L29"/>
    <mergeCell ref="D32:E32"/>
    <mergeCell ref="B62:D62"/>
    <mergeCell ref="B36:D36"/>
    <mergeCell ref="G36:H36"/>
    <mergeCell ref="E38:F38"/>
    <mergeCell ref="B44:D44"/>
    <mergeCell ref="G44:H44"/>
    <mergeCell ref="A4:AI4"/>
    <mergeCell ref="D160:E160"/>
    <mergeCell ref="J157:K157"/>
    <mergeCell ref="N121:O121"/>
    <mergeCell ref="K30:L30"/>
    <mergeCell ref="C21:D21"/>
    <mergeCell ref="B5:K5"/>
    <mergeCell ref="A13:AI13"/>
    <mergeCell ref="A17:AI17"/>
    <mergeCell ref="K36:L36"/>
    <mergeCell ref="K37:L37"/>
    <mergeCell ref="G38:H38"/>
    <mergeCell ref="D40:E40"/>
    <mergeCell ref="A50:AI50"/>
    <mergeCell ref="J21:K21"/>
    <mergeCell ref="A56:AI56"/>
    <mergeCell ref="A76:AI76"/>
    <mergeCell ref="A6:AI6"/>
    <mergeCell ref="K63:L63"/>
    <mergeCell ref="B64:D64"/>
    <mergeCell ref="G64:H64"/>
    <mergeCell ref="F21:G21"/>
    <mergeCell ref="B121:C121"/>
    <mergeCell ref="A19:AI19"/>
    <mergeCell ref="C193:D193"/>
    <mergeCell ref="A195:AI195"/>
    <mergeCell ref="A197:AI197"/>
    <mergeCell ref="B199:D199"/>
    <mergeCell ref="B187:C187"/>
    <mergeCell ref="D187:E187"/>
    <mergeCell ref="B190:C190"/>
    <mergeCell ref="G190:H190"/>
    <mergeCell ref="AJ190:AK190"/>
    <mergeCell ref="B191:C191"/>
    <mergeCell ref="D191:E191"/>
    <mergeCell ref="A180:AI180"/>
    <mergeCell ref="A171:AI171"/>
    <mergeCell ref="A173:AI173"/>
    <mergeCell ref="A169:AI169"/>
    <mergeCell ref="A182:AI182"/>
    <mergeCell ref="A183:AI183"/>
    <mergeCell ref="AJ184:AK184"/>
    <mergeCell ref="B186:C186"/>
    <mergeCell ref="G186:H186"/>
    <mergeCell ref="C176:D176"/>
    <mergeCell ref="F176:G176"/>
    <mergeCell ref="K176:L176"/>
    <mergeCell ref="N176:O176"/>
    <mergeCell ref="B177:D177"/>
    <mergeCell ref="K178:L178"/>
    <mergeCell ref="D167:E167"/>
    <mergeCell ref="D136:E136"/>
    <mergeCell ref="M157:N157"/>
    <mergeCell ref="B165:C165"/>
    <mergeCell ref="I165:J165"/>
    <mergeCell ref="O165:P165"/>
    <mergeCell ref="D139:E139"/>
    <mergeCell ref="I145:J145"/>
    <mergeCell ref="H150:I150"/>
    <mergeCell ref="B158:C158"/>
    <mergeCell ref="B157:C157"/>
    <mergeCell ref="D147:E147"/>
    <mergeCell ref="G147:H147"/>
    <mergeCell ref="J147:K147"/>
    <mergeCell ref="M147:N147"/>
    <mergeCell ref="B159:C159"/>
    <mergeCell ref="G157:I157"/>
    <mergeCell ref="B164:C164"/>
    <mergeCell ref="B166:C166"/>
    <mergeCell ref="E164:F164"/>
    <mergeCell ref="G164:H164"/>
    <mergeCell ref="D137:E137"/>
    <mergeCell ref="G137:H137"/>
    <mergeCell ref="A135:B136"/>
    <mergeCell ref="AJ70:AK70"/>
    <mergeCell ref="AM70:AN70"/>
    <mergeCell ref="A74:AI74"/>
    <mergeCell ref="B71:D71"/>
    <mergeCell ref="G71:H71"/>
    <mergeCell ref="B72:D72"/>
    <mergeCell ref="Q71:R71"/>
    <mergeCell ref="J71:M71"/>
    <mergeCell ref="G94:H94"/>
    <mergeCell ref="K94:L94"/>
    <mergeCell ref="O94:P94"/>
    <mergeCell ref="S94:T94"/>
    <mergeCell ref="W94:X94"/>
    <mergeCell ref="AD94:AE94"/>
    <mergeCell ref="K79:L79"/>
    <mergeCell ref="B80:D80"/>
    <mergeCell ref="G80:H80"/>
    <mergeCell ref="K80:L80"/>
    <mergeCell ref="D82:E82"/>
    <mergeCell ref="A93:AI93"/>
    <mergeCell ref="A84:AI84"/>
    <mergeCell ref="A86:AI86"/>
    <mergeCell ref="B89:C89"/>
    <mergeCell ref="G79:H79"/>
    <mergeCell ref="B126:C126"/>
    <mergeCell ref="B127:C127"/>
    <mergeCell ref="B128:C128"/>
    <mergeCell ref="B129:C129"/>
    <mergeCell ref="A118:AI118"/>
    <mergeCell ref="I134:J134"/>
    <mergeCell ref="N134:O134"/>
    <mergeCell ref="G136:H136"/>
    <mergeCell ref="J136:K136"/>
    <mergeCell ref="M136:N136"/>
    <mergeCell ref="A132:B132"/>
    <mergeCell ref="C131:D131"/>
    <mergeCell ref="C132:D132"/>
    <mergeCell ref="K127:M127"/>
    <mergeCell ref="B134:C134"/>
    <mergeCell ref="C135:D135"/>
    <mergeCell ref="A131:B131"/>
    <mergeCell ref="S165:T165"/>
    <mergeCell ref="A162:AI162"/>
    <mergeCell ref="B141:C141"/>
    <mergeCell ref="C142:D142"/>
    <mergeCell ref="A146:C146"/>
    <mergeCell ref="D146:E146"/>
    <mergeCell ref="C143:D143"/>
    <mergeCell ref="E143:F143"/>
    <mergeCell ref="D144:E144"/>
    <mergeCell ref="P158:Q158"/>
    <mergeCell ref="S158:T158"/>
    <mergeCell ref="N145:O145"/>
    <mergeCell ref="J158:K158"/>
    <mergeCell ref="M158:N158"/>
  </mergeCells>
  <phoneticPr fontId="28" type="noConversion"/>
  <pageMargins left="0.51181102362204722" right="0.51181102362204722" top="0.78740157480314965" bottom="0.78740157480314965" header="0.31496062992125984" footer="0.31496062992125984"/>
  <pageSetup paperSize="9" scale="55" orientation="portrait" r:id="rId1"/>
  <rowBreaks count="2" manualBreakCount="2">
    <brk id="82" max="34" man="1"/>
    <brk id="137" max="34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5">
    <tabColor rgb="FF00B050"/>
  </sheetPr>
  <dimension ref="B1:K44"/>
  <sheetViews>
    <sheetView view="pageBreakPreview" topLeftCell="A26" zoomScale="85" zoomScaleSheetLayoutView="85" workbookViewId="0">
      <selection activeCell="I38" sqref="I38"/>
    </sheetView>
  </sheetViews>
  <sheetFormatPr defaultColWidth="9.140625" defaultRowHeight="15"/>
  <cols>
    <col min="1" max="1" width="2.28515625" style="109" customWidth="1"/>
    <col min="2" max="2" width="8.28515625" style="108" customWidth="1"/>
    <col min="3" max="3" width="13" style="108" customWidth="1"/>
    <col min="4" max="4" width="9.140625" style="108"/>
    <col min="5" max="5" width="60.7109375" style="109" customWidth="1"/>
    <col min="6" max="6" width="9.140625" style="108"/>
    <col min="7" max="8" width="9.140625" style="110"/>
    <col min="9" max="9" width="10.28515625" style="110" customWidth="1"/>
    <col min="10" max="10" width="9.140625" style="109"/>
    <col min="11" max="11" width="9.140625" style="115"/>
    <col min="12" max="16384" width="9.140625" style="109"/>
  </cols>
  <sheetData>
    <row r="1" spans="2:11" ht="18.75">
      <c r="B1" s="771" t="s">
        <v>104</v>
      </c>
      <c r="C1" s="771"/>
      <c r="D1" s="771"/>
      <c r="E1" s="771"/>
      <c r="F1" s="771"/>
      <c r="G1" s="771"/>
      <c r="H1" s="771"/>
      <c r="I1" s="771"/>
    </row>
    <row r="2" spans="2:11" ht="18.75">
      <c r="B2" s="106"/>
      <c r="C2" s="106"/>
      <c r="D2" s="106"/>
      <c r="E2" s="106"/>
      <c r="F2" s="106"/>
      <c r="G2" s="106"/>
      <c r="H2" s="106"/>
      <c r="I2" s="106"/>
    </row>
    <row r="3" spans="2:11">
      <c r="B3" s="772" t="s">
        <v>6</v>
      </c>
      <c r="C3" s="773"/>
      <c r="D3" s="773"/>
      <c r="E3" s="773"/>
      <c r="F3" s="773"/>
      <c r="G3" s="773"/>
      <c r="H3" s="773"/>
      <c r="I3" s="773"/>
    </row>
    <row r="4" spans="2:11">
      <c r="B4" s="772" t="s">
        <v>105</v>
      </c>
      <c r="C4" s="772"/>
      <c r="D4" s="772"/>
      <c r="E4" s="772"/>
      <c r="F4" s="772"/>
      <c r="G4" s="772"/>
      <c r="H4" s="772"/>
      <c r="I4" s="772"/>
    </row>
    <row r="5" spans="2:11" ht="15" customHeight="1">
      <c r="B5" s="774" t="str">
        <f>'PLANILHA GLOBAL'!$B$17:$I$17</f>
        <v>CONTRATO: 1023180-37/2015</v>
      </c>
      <c r="C5" s="774"/>
      <c r="D5" s="774"/>
      <c r="E5" s="774"/>
      <c r="F5" s="774"/>
      <c r="G5" s="774"/>
      <c r="H5" s="774"/>
      <c r="I5" s="774"/>
    </row>
    <row r="6" spans="2:11">
      <c r="B6" s="107" t="s">
        <v>8</v>
      </c>
      <c r="C6" s="770" t="s">
        <v>106</v>
      </c>
      <c r="D6" s="770"/>
      <c r="E6" s="770"/>
      <c r="F6" s="770"/>
      <c r="G6" s="770"/>
      <c r="H6" s="770"/>
      <c r="I6" s="770"/>
    </row>
    <row r="7" spans="2:11">
      <c r="B7" s="107" t="s">
        <v>9</v>
      </c>
      <c r="C7" s="770" t="str">
        <f>'MEMORIAL 2'!A2</f>
        <v>RUA FRANCISCO MORAZ DE ARAUJO</v>
      </c>
      <c r="D7" s="770"/>
      <c r="E7" s="770"/>
      <c r="F7" s="770"/>
      <c r="G7" s="770"/>
      <c r="H7" s="770"/>
      <c r="I7" s="770"/>
    </row>
    <row r="8" spans="2:11">
      <c r="H8" s="110" t="s">
        <v>92</v>
      </c>
      <c r="I8" s="111">
        <v>0.87309999999999999</v>
      </c>
    </row>
    <row r="9" spans="2:11" ht="30">
      <c r="B9" s="733" t="s">
        <v>10</v>
      </c>
      <c r="C9" s="733"/>
      <c r="D9" s="733"/>
      <c r="E9" s="112" t="str">
        <f>'PLANILHA GLOBAL'!E21</f>
        <v>Sistema Nacional de Pesquisas de Custos e Índides da Construção Civil - SINAPI / Agosto - 2015</v>
      </c>
      <c r="F9" s="113"/>
      <c r="G9" s="113"/>
      <c r="H9" s="110" t="s">
        <v>11</v>
      </c>
      <c r="I9" s="114">
        <v>0.24229999999999999</v>
      </c>
    </row>
    <row r="11" spans="2:11">
      <c r="B11" s="731" t="s">
        <v>12</v>
      </c>
      <c r="C11" s="731" t="s">
        <v>13</v>
      </c>
      <c r="D11" s="735" t="s">
        <v>14</v>
      </c>
      <c r="E11" s="731" t="s">
        <v>15</v>
      </c>
      <c r="F11" s="731" t="s">
        <v>16</v>
      </c>
      <c r="G11" s="732" t="s">
        <v>17</v>
      </c>
      <c r="H11" s="783" t="s">
        <v>18</v>
      </c>
      <c r="I11" s="783"/>
    </row>
    <row r="12" spans="2:11">
      <c r="B12" s="731"/>
      <c r="C12" s="731"/>
      <c r="D12" s="736"/>
      <c r="E12" s="731"/>
      <c r="F12" s="731"/>
      <c r="G12" s="732"/>
      <c r="H12" s="117" t="s">
        <v>19</v>
      </c>
      <c r="I12" s="116" t="s">
        <v>20</v>
      </c>
    </row>
    <row r="13" spans="2:11">
      <c r="E13" s="118"/>
    </row>
    <row r="14" spans="2:11">
      <c r="B14" s="119" t="s">
        <v>12</v>
      </c>
      <c r="C14" s="119" t="s">
        <v>13</v>
      </c>
      <c r="D14" s="119" t="s">
        <v>21</v>
      </c>
      <c r="E14" s="726" t="s">
        <v>22</v>
      </c>
      <c r="F14" s="726"/>
      <c r="G14" s="726"/>
      <c r="H14" s="726"/>
      <c r="I14" s="116">
        <f>SUM(I15:I17)</f>
        <v>0</v>
      </c>
    </row>
    <row r="15" spans="2:11">
      <c r="B15" s="120" t="s">
        <v>23</v>
      </c>
      <c r="C15" s="120" t="s">
        <v>24</v>
      </c>
      <c r="D15" s="121" t="s">
        <v>25</v>
      </c>
      <c r="E15" s="122" t="s">
        <v>26</v>
      </c>
      <c r="F15" s="121" t="s">
        <v>0</v>
      </c>
      <c r="G15" s="12">
        <f>'MEMORIAL 2'!J12</f>
        <v>0</v>
      </c>
      <c r="H15" s="12">
        <f>ROUND(K15+(K15*$I$9),2)</f>
        <v>253.01</v>
      </c>
      <c r="I15" s="12">
        <f>ROUND(G15*H15,2)</f>
        <v>0</v>
      </c>
      <c r="K15" s="115">
        <f>'PLANILHA GLOBAL'!$K27</f>
        <v>203.66</v>
      </c>
    </row>
    <row r="16" spans="2:11">
      <c r="B16" s="123" t="s">
        <v>23</v>
      </c>
      <c r="C16" s="123" t="s">
        <v>28</v>
      </c>
      <c r="D16" s="123" t="s">
        <v>27</v>
      </c>
      <c r="E16" s="124" t="s">
        <v>30</v>
      </c>
      <c r="F16" s="125" t="s">
        <v>2</v>
      </c>
      <c r="G16" s="126">
        <f>'MEMORIAL 2'!B19</f>
        <v>0</v>
      </c>
      <c r="H16" s="126">
        <f>ROUND(K16+(K16*$I$9),2)</f>
        <v>61.99</v>
      </c>
      <c r="I16" s="126">
        <f>ROUND(G16*H16,2)</f>
        <v>0</v>
      </c>
      <c r="K16" s="115">
        <f>'PLANILHA GLOBAL'!$K28</f>
        <v>49.9</v>
      </c>
    </row>
    <row r="17" spans="2:11" ht="30">
      <c r="B17" s="123" t="s">
        <v>23</v>
      </c>
      <c r="C17" s="123">
        <v>78472</v>
      </c>
      <c r="D17" s="123" t="s">
        <v>29</v>
      </c>
      <c r="E17" s="127" t="s">
        <v>31</v>
      </c>
      <c r="F17" s="125" t="s">
        <v>0</v>
      </c>
      <c r="G17" s="126">
        <f>'MEMORIAL 2'!B27</f>
        <v>0</v>
      </c>
      <c r="H17" s="126">
        <f>ROUND(K17+(K17*$I$9),2)</f>
        <v>0.32</v>
      </c>
      <c r="I17" s="126">
        <f>ROUND(G17*H17,2)</f>
        <v>0</v>
      </c>
      <c r="K17" s="115">
        <f>'PLANILHA GLOBAL'!$K29</f>
        <v>0.26</v>
      </c>
    </row>
    <row r="18" spans="2:11">
      <c r="B18" s="730"/>
      <c r="C18" s="730"/>
      <c r="D18" s="730"/>
      <c r="E18" s="730"/>
      <c r="F18" s="730"/>
      <c r="G18" s="730"/>
      <c r="H18" s="730"/>
      <c r="I18" s="730"/>
    </row>
    <row r="20" spans="2:11">
      <c r="B20" s="119" t="s">
        <v>12</v>
      </c>
      <c r="C20" s="119" t="s">
        <v>13</v>
      </c>
      <c r="D20" s="119" t="s">
        <v>32</v>
      </c>
      <c r="E20" s="726" t="s">
        <v>33</v>
      </c>
      <c r="F20" s="726"/>
      <c r="G20" s="726"/>
      <c r="H20" s="726"/>
      <c r="I20" s="116">
        <f>SUM(I21:I30)</f>
        <v>0</v>
      </c>
    </row>
    <row r="21" spans="2:11" ht="30">
      <c r="B21" s="120" t="s">
        <v>23</v>
      </c>
      <c r="C21" s="121" t="s">
        <v>34</v>
      </c>
      <c r="D21" s="120" t="s">
        <v>35</v>
      </c>
      <c r="E21" s="128" t="s">
        <v>36</v>
      </c>
      <c r="F21" s="120" t="s">
        <v>3</v>
      </c>
      <c r="G21" s="12">
        <f>ROUND('MEMORIAL 2'!B35,2)</f>
        <v>0</v>
      </c>
      <c r="H21" s="12">
        <f t="shared" ref="H21:H30" si="0">ROUND(K21+(K21*$I$9),2)</f>
        <v>2.0699999999999998</v>
      </c>
      <c r="I21" s="12">
        <f>ROUND(G21*H21,2)</f>
        <v>0</v>
      </c>
      <c r="K21" s="115">
        <f>'PLANILHA GLOBAL'!$K33</f>
        <v>1.67</v>
      </c>
    </row>
    <row r="22" spans="2:11" ht="30">
      <c r="B22" s="123" t="s">
        <v>23</v>
      </c>
      <c r="C22" s="129">
        <v>41722</v>
      </c>
      <c r="D22" s="123" t="s">
        <v>37</v>
      </c>
      <c r="E22" s="130" t="s">
        <v>100</v>
      </c>
      <c r="F22" s="123" t="s">
        <v>3</v>
      </c>
      <c r="G22" s="126">
        <f>'MEMORIAL 2'!B42</f>
        <v>0</v>
      </c>
      <c r="H22" s="126">
        <f t="shared" si="0"/>
        <v>4.3</v>
      </c>
      <c r="I22" s="126">
        <f>ROUND(G22*H22,2)</f>
        <v>0</v>
      </c>
      <c r="K22" s="115">
        <f>'PLANILHA GLOBAL'!$K34</f>
        <v>3.46</v>
      </c>
    </row>
    <row r="23" spans="2:11" ht="30">
      <c r="B23" s="123" t="s">
        <v>23</v>
      </c>
      <c r="C23" s="125">
        <v>72888</v>
      </c>
      <c r="D23" s="123" t="s">
        <v>38</v>
      </c>
      <c r="E23" s="131" t="s">
        <v>39</v>
      </c>
      <c r="F23" s="123" t="s">
        <v>3</v>
      </c>
      <c r="G23" s="126">
        <f>'MEMORIAL 2'!B50</f>
        <v>0</v>
      </c>
      <c r="H23" s="126">
        <f t="shared" si="0"/>
        <v>1.06</v>
      </c>
      <c r="I23" s="126">
        <f>ROUND(G23*H23,2)</f>
        <v>0</v>
      </c>
      <c r="K23" s="115">
        <f>'PLANILHA GLOBAL'!$K35</f>
        <v>0.85</v>
      </c>
    </row>
    <row r="24" spans="2:11" ht="30">
      <c r="B24" s="123" t="s">
        <v>23</v>
      </c>
      <c r="C24" s="125">
        <v>72875</v>
      </c>
      <c r="D24" s="123" t="s">
        <v>40</v>
      </c>
      <c r="E24" s="131" t="s">
        <v>41</v>
      </c>
      <c r="F24" s="231" t="s">
        <v>42</v>
      </c>
      <c r="G24" s="162">
        <f>'MEMORIAL 2'!B58</f>
        <v>0</v>
      </c>
      <c r="H24" s="162">
        <f t="shared" si="0"/>
        <v>1.49</v>
      </c>
      <c r="I24" s="162">
        <f>ROUND(G24*H24,2)</f>
        <v>0</v>
      </c>
      <c r="K24" s="115">
        <f>'PLANILHA GLOBAL'!$K36</f>
        <v>1.2</v>
      </c>
    </row>
    <row r="25" spans="2:11" hidden="1">
      <c r="B25" s="127" t="s">
        <v>23</v>
      </c>
      <c r="C25" s="123">
        <v>72961</v>
      </c>
      <c r="D25" s="123" t="s">
        <v>35</v>
      </c>
      <c r="E25" s="232" t="s">
        <v>167</v>
      </c>
      <c r="F25" s="236" t="s">
        <v>0</v>
      </c>
      <c r="G25" s="123">
        <f>'MEMORIAL 2'!B64</f>
        <v>0</v>
      </c>
      <c r="H25" s="123">
        <f t="shared" si="0"/>
        <v>1.57</v>
      </c>
      <c r="I25" s="123">
        <f t="shared" ref="I25:I30" si="1">ROUND(G25*H25,2)</f>
        <v>0</v>
      </c>
      <c r="K25" s="115">
        <f>'PLANILHA GLOBAL'!K37</f>
        <v>1.26</v>
      </c>
    </row>
    <row r="26" spans="2:11">
      <c r="B26" s="127" t="s">
        <v>23</v>
      </c>
      <c r="C26" s="201" t="s">
        <v>186</v>
      </c>
      <c r="D26" s="123" t="s">
        <v>37</v>
      </c>
      <c r="E26" s="233" t="s">
        <v>181</v>
      </c>
      <c r="F26" s="237" t="s">
        <v>2</v>
      </c>
      <c r="G26" s="227">
        <f>'MEMORIAL 2'!B70</f>
        <v>0</v>
      </c>
      <c r="H26" s="227">
        <f t="shared" si="0"/>
        <v>71.930000000000007</v>
      </c>
      <c r="I26" s="230">
        <f t="shared" si="1"/>
        <v>0</v>
      </c>
      <c r="J26" s="98"/>
      <c r="K26" s="115">
        <f>'PLANILHA GLOBAL'!K38</f>
        <v>57.9</v>
      </c>
    </row>
    <row r="27" spans="2:11">
      <c r="B27" s="127" t="s">
        <v>23</v>
      </c>
      <c r="C27" s="201" t="s">
        <v>187</v>
      </c>
      <c r="D27" s="123" t="s">
        <v>38</v>
      </c>
      <c r="E27" s="233" t="s">
        <v>182</v>
      </c>
      <c r="F27" s="238" t="s">
        <v>2</v>
      </c>
      <c r="G27" s="228">
        <f>'MEMORIAL 2'!B77</f>
        <v>0</v>
      </c>
      <c r="H27" s="228">
        <f t="shared" si="0"/>
        <v>44.96</v>
      </c>
      <c r="I27" s="230">
        <f t="shared" si="1"/>
        <v>0</v>
      </c>
      <c r="J27" s="98"/>
      <c r="K27" s="115">
        <f>'PLANILHA GLOBAL'!K39</f>
        <v>36.19</v>
      </c>
    </row>
    <row r="28" spans="2:11">
      <c r="B28" s="127" t="s">
        <v>23</v>
      </c>
      <c r="C28" s="201" t="s">
        <v>188</v>
      </c>
      <c r="D28" s="123" t="s">
        <v>40</v>
      </c>
      <c r="E28" s="233" t="s">
        <v>183</v>
      </c>
      <c r="F28" s="238" t="s">
        <v>2</v>
      </c>
      <c r="G28" s="228">
        <f>'MEMORIAL 2'!B84</f>
        <v>0</v>
      </c>
      <c r="H28" s="228">
        <f t="shared" si="0"/>
        <v>40.46</v>
      </c>
      <c r="I28" s="230">
        <f t="shared" si="1"/>
        <v>0</v>
      </c>
      <c r="J28" s="98"/>
      <c r="K28" s="115">
        <f>'PLANILHA GLOBAL'!K40</f>
        <v>32.57</v>
      </c>
    </row>
    <row r="29" spans="2:11">
      <c r="B29" s="127" t="s">
        <v>23</v>
      </c>
      <c r="C29" s="201" t="s">
        <v>189</v>
      </c>
      <c r="D29" s="123" t="s">
        <v>168</v>
      </c>
      <c r="E29" s="234" t="s">
        <v>184</v>
      </c>
      <c r="F29" s="238" t="s">
        <v>2</v>
      </c>
      <c r="G29" s="228">
        <f>'MEMORIAL 2'!B91</f>
        <v>0</v>
      </c>
      <c r="H29" s="228">
        <f t="shared" si="0"/>
        <v>89.92</v>
      </c>
      <c r="I29" s="230">
        <f t="shared" si="1"/>
        <v>0</v>
      </c>
      <c r="J29" s="98"/>
      <c r="K29" s="115">
        <f>'PLANILHA GLOBAL'!K41</f>
        <v>72.38</v>
      </c>
    </row>
    <row r="30" spans="2:11">
      <c r="B30" s="127" t="s">
        <v>23</v>
      </c>
      <c r="C30" s="201" t="s">
        <v>190</v>
      </c>
      <c r="D30" s="123" t="s">
        <v>191</v>
      </c>
      <c r="E30" s="235" t="s">
        <v>185</v>
      </c>
      <c r="F30" s="239" t="s">
        <v>2</v>
      </c>
      <c r="G30" s="229">
        <f>'MEMORIAL 2'!B98</f>
        <v>0</v>
      </c>
      <c r="H30" s="229">
        <f t="shared" si="0"/>
        <v>103.41</v>
      </c>
      <c r="I30" s="230">
        <f t="shared" si="1"/>
        <v>0</v>
      </c>
      <c r="J30" s="98"/>
      <c r="K30" s="115">
        <f>'PLANILHA GLOBAL'!K42</f>
        <v>83.24</v>
      </c>
    </row>
    <row r="31" spans="2:11">
      <c r="B31" s="730"/>
      <c r="C31" s="730"/>
      <c r="D31" s="730"/>
      <c r="E31" s="730"/>
      <c r="F31" s="730"/>
      <c r="G31" s="730"/>
      <c r="H31" s="730"/>
      <c r="I31" s="730"/>
    </row>
    <row r="33" spans="2:11">
      <c r="B33" s="119" t="s">
        <v>12</v>
      </c>
      <c r="C33" s="119" t="s">
        <v>13</v>
      </c>
      <c r="D33" s="119" t="s">
        <v>43</v>
      </c>
      <c r="E33" s="726" t="s">
        <v>44</v>
      </c>
      <c r="F33" s="726"/>
      <c r="G33" s="726"/>
      <c r="H33" s="726"/>
      <c r="I33" s="116">
        <f>ROUND(SUM(I34:I40),2)</f>
        <v>0</v>
      </c>
    </row>
    <row r="34" spans="2:11" ht="30">
      <c r="B34" s="120" t="s">
        <v>23</v>
      </c>
      <c r="C34" s="121">
        <v>72799</v>
      </c>
      <c r="D34" s="120" t="s">
        <v>45</v>
      </c>
      <c r="E34" s="128" t="s">
        <v>46</v>
      </c>
      <c r="F34" s="120" t="s">
        <v>0</v>
      </c>
      <c r="G34" s="104">
        <f>ROUND('MEMORIAL 2'!B108,2)</f>
        <v>0</v>
      </c>
      <c r="H34" s="133">
        <f>ROUND(K34+(K34*$I$9),2)</f>
        <v>81.430000000000007</v>
      </c>
      <c r="I34" s="133">
        <f>ROUND(G34*H34,2)</f>
        <v>0</v>
      </c>
      <c r="K34" s="115">
        <f>'PLANILHA GLOBAL'!$K47</f>
        <v>65.55</v>
      </c>
    </row>
    <row r="35" spans="2:11" ht="30">
      <c r="B35" s="123" t="s">
        <v>23</v>
      </c>
      <c r="C35" s="125" t="s">
        <v>102</v>
      </c>
      <c r="D35" s="123" t="s">
        <v>47</v>
      </c>
      <c r="E35" s="131" t="s">
        <v>101</v>
      </c>
      <c r="F35" s="123" t="s">
        <v>1</v>
      </c>
      <c r="G35" s="134">
        <f>'MEMORIAL 2'!B117</f>
        <v>0</v>
      </c>
      <c r="H35" s="126">
        <f t="shared" ref="H35:H40" si="2">ROUND(K35+(K35*$I$9),2)</f>
        <v>49.93</v>
      </c>
      <c r="I35" s="126">
        <f t="shared" ref="I35:I40" si="3">ROUND(G35*H35,2)</f>
        <v>0</v>
      </c>
      <c r="K35" s="115">
        <f>'PLANILHA GLOBAL'!$K48</f>
        <v>40.19</v>
      </c>
    </row>
    <row r="36" spans="2:11" ht="30">
      <c r="B36" s="123" t="s">
        <v>23</v>
      </c>
      <c r="C36" s="125" t="s">
        <v>53</v>
      </c>
      <c r="D36" s="123" t="s">
        <v>48</v>
      </c>
      <c r="E36" s="131" t="s">
        <v>54</v>
      </c>
      <c r="F36" s="123" t="s">
        <v>0</v>
      </c>
      <c r="G36" s="134">
        <f>ROUND('MEMORIAL 2'!B126,2)</f>
        <v>0</v>
      </c>
      <c r="H36" s="126">
        <f t="shared" si="2"/>
        <v>36.369999999999997</v>
      </c>
      <c r="I36" s="126">
        <f t="shared" si="3"/>
        <v>0</v>
      </c>
      <c r="K36" s="115">
        <f>'PLANILHA GLOBAL'!$K49</f>
        <v>29.28</v>
      </c>
    </row>
    <row r="37" spans="2:11" ht="45">
      <c r="B37" s="135" t="s">
        <v>178</v>
      </c>
      <c r="C37" s="136" t="s">
        <v>217</v>
      </c>
      <c r="D37" s="135" t="s">
        <v>4</v>
      </c>
      <c r="E37" s="187" t="s">
        <v>179</v>
      </c>
      <c r="F37" s="135" t="s">
        <v>2</v>
      </c>
      <c r="G37" s="134">
        <f>'MEMORIAL 2'!B133</f>
        <v>0</v>
      </c>
      <c r="H37" s="126">
        <f t="shared" si="2"/>
        <v>491.39</v>
      </c>
      <c r="I37" s="126">
        <f t="shared" si="3"/>
        <v>0</v>
      </c>
      <c r="K37" s="115">
        <f>'PLANILHA GLOBAL'!K50</f>
        <v>395.55</v>
      </c>
    </row>
    <row r="38" spans="2:11">
      <c r="B38" s="123" t="s">
        <v>93</v>
      </c>
      <c r="C38" s="125">
        <v>75390</v>
      </c>
      <c r="D38" s="123" t="s">
        <v>5</v>
      </c>
      <c r="E38" s="131" t="s">
        <v>49</v>
      </c>
      <c r="F38" s="123" t="s">
        <v>0</v>
      </c>
      <c r="G38" s="134">
        <f>'MEMORIAL 2'!B141</f>
        <v>0</v>
      </c>
      <c r="H38" s="126">
        <f t="shared" si="2"/>
        <v>2.67</v>
      </c>
      <c r="I38" s="126">
        <f t="shared" si="3"/>
        <v>0</v>
      </c>
      <c r="K38" s="115">
        <f>'PLANILHA GLOBAL'!$K51</f>
        <v>2.15</v>
      </c>
    </row>
    <row r="39" spans="2:11" ht="30">
      <c r="B39" s="137" t="s">
        <v>94</v>
      </c>
      <c r="C39" s="167" t="s">
        <v>216</v>
      </c>
      <c r="D39" s="135" t="s">
        <v>50</v>
      </c>
      <c r="E39" s="138" t="s">
        <v>95</v>
      </c>
      <c r="F39" s="135" t="s">
        <v>0</v>
      </c>
      <c r="G39" s="134">
        <f>'MEMORIAL 2'!B150</f>
        <v>0</v>
      </c>
      <c r="H39" s="126">
        <f t="shared" si="2"/>
        <v>258.11</v>
      </c>
      <c r="I39" s="126">
        <f t="shared" si="3"/>
        <v>0</v>
      </c>
      <c r="K39" s="115">
        <f>'PLANILHA GLOBAL'!$K52</f>
        <v>207.77</v>
      </c>
    </row>
    <row r="40" spans="2:11">
      <c r="B40" s="139" t="s">
        <v>93</v>
      </c>
      <c r="C40" s="108">
        <v>84523</v>
      </c>
      <c r="D40" s="139" t="s">
        <v>107</v>
      </c>
      <c r="E40" s="140" t="s">
        <v>51</v>
      </c>
      <c r="F40" s="139" t="s">
        <v>0</v>
      </c>
      <c r="G40" s="110">
        <f>'MEMORIAL 2'!B157</f>
        <v>0</v>
      </c>
      <c r="H40" s="132">
        <f t="shared" si="2"/>
        <v>1.91</v>
      </c>
      <c r="I40" s="132">
        <f t="shared" si="3"/>
        <v>0</v>
      </c>
      <c r="K40" s="115">
        <f>'PLANILHA GLOBAL'!$K53</f>
        <v>1.54</v>
      </c>
    </row>
    <row r="41" spans="2:11">
      <c r="B41" s="730"/>
      <c r="C41" s="730"/>
      <c r="D41" s="730"/>
      <c r="E41" s="730"/>
      <c r="F41" s="730"/>
      <c r="G41" s="730"/>
      <c r="H41" s="730"/>
      <c r="I41" s="730"/>
    </row>
    <row r="43" spans="2:11">
      <c r="B43" s="775" t="s">
        <v>52</v>
      </c>
      <c r="C43" s="776"/>
      <c r="D43" s="776"/>
      <c r="E43" s="776"/>
      <c r="F43" s="776"/>
      <c r="G43" s="776"/>
      <c r="H43" s="777"/>
      <c r="I43" s="781">
        <f>I33+I20+I14</f>
        <v>0</v>
      </c>
    </row>
    <row r="44" spans="2:11">
      <c r="B44" s="778"/>
      <c r="C44" s="779"/>
      <c r="D44" s="779"/>
      <c r="E44" s="779"/>
      <c r="F44" s="779"/>
      <c r="G44" s="779"/>
      <c r="H44" s="780"/>
      <c r="I44" s="782"/>
    </row>
  </sheetData>
  <mergeCells count="22">
    <mergeCell ref="E33:H33"/>
    <mergeCell ref="B41:I41"/>
    <mergeCell ref="B43:H44"/>
    <mergeCell ref="I43:I44"/>
    <mergeCell ref="G11:G12"/>
    <mergeCell ref="H11:I11"/>
    <mergeCell ref="E14:H14"/>
    <mergeCell ref="B18:I18"/>
    <mergeCell ref="E20:H20"/>
    <mergeCell ref="B31:I31"/>
    <mergeCell ref="F11:F12"/>
    <mergeCell ref="B9:D9"/>
    <mergeCell ref="B11:B12"/>
    <mergeCell ref="C11:C12"/>
    <mergeCell ref="D11:D12"/>
    <mergeCell ref="E11:E12"/>
    <mergeCell ref="C7:I7"/>
    <mergeCell ref="B1:I1"/>
    <mergeCell ref="B3:I3"/>
    <mergeCell ref="B4:I4"/>
    <mergeCell ref="B5:I5"/>
    <mergeCell ref="C6:I6"/>
  </mergeCells>
  <pageMargins left="0.511811024" right="0.511811024" top="0.78740157499999996" bottom="0.78740157499999996" header="0.31496062000000002" footer="0.31496062000000002"/>
  <pageSetup paperSize="9" scale="71" orientation="portrait" horizontalDpi="4294967293" verticalDpi="4294967293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6">
    <tabColor theme="0" tint="-0.249977111117893"/>
  </sheetPr>
  <dimension ref="A2:AN157"/>
  <sheetViews>
    <sheetView view="pageBreakPreview" topLeftCell="A132" zoomScale="85" zoomScaleSheetLayoutView="85" workbookViewId="0">
      <selection activeCell="AJ161" sqref="AJ161"/>
    </sheetView>
  </sheetViews>
  <sheetFormatPr defaultColWidth="9.140625" defaultRowHeight="15"/>
  <cols>
    <col min="1" max="1" width="3.7109375" style="143" customWidth="1"/>
    <col min="2" max="3" width="4.42578125" style="143" customWidth="1"/>
    <col min="4" max="7" width="3.7109375" style="143" customWidth="1"/>
    <col min="8" max="8" width="6.5703125" style="143" customWidth="1"/>
    <col min="9" max="9" width="5.85546875" style="143" customWidth="1"/>
    <col min="10" max="13" width="3.7109375" style="143" customWidth="1"/>
    <col min="14" max="14" width="7.7109375" style="105" customWidth="1"/>
    <col min="15" max="15" width="3.7109375" style="105" customWidth="1"/>
    <col min="16" max="18" width="3.7109375" style="143" customWidth="1"/>
    <col min="19" max="19" width="3.7109375" style="105" customWidth="1"/>
    <col min="20" max="35" width="3.7109375" style="143" customWidth="1"/>
    <col min="36" max="36" width="12.28515625" style="150" customWidth="1"/>
    <col min="37" max="38" width="9.140625" style="105"/>
    <col min="39" max="16384" width="9.140625" style="143"/>
  </cols>
  <sheetData>
    <row r="2" spans="1:40" ht="30" customHeight="1">
      <c r="A2" s="784" t="s">
        <v>205</v>
      </c>
      <c r="B2" s="785"/>
      <c r="C2" s="785"/>
      <c r="D2" s="785"/>
      <c r="E2" s="785"/>
      <c r="F2" s="785"/>
      <c r="G2" s="785"/>
      <c r="H2" s="785"/>
      <c r="I2" s="785"/>
      <c r="J2" s="785"/>
      <c r="K2" s="785"/>
      <c r="L2" s="785"/>
      <c r="M2" s="785"/>
      <c r="N2" s="785"/>
      <c r="O2" s="785"/>
      <c r="P2" s="785"/>
      <c r="Q2" s="785"/>
      <c r="R2" s="785"/>
      <c r="S2" s="785"/>
      <c r="T2" s="785"/>
      <c r="U2" s="785"/>
      <c r="V2" s="785"/>
      <c r="W2" s="785"/>
      <c r="X2" s="785"/>
      <c r="Y2" s="785"/>
      <c r="Z2" s="785"/>
      <c r="AA2" s="785"/>
      <c r="AB2" s="785"/>
      <c r="AC2" s="785"/>
      <c r="AD2" s="785"/>
      <c r="AE2" s="785"/>
      <c r="AF2" s="785"/>
      <c r="AG2" s="785"/>
      <c r="AH2" s="785"/>
      <c r="AI2" s="786"/>
    </row>
    <row r="6" spans="1:40">
      <c r="A6" s="752" t="s">
        <v>108</v>
      </c>
      <c r="B6" s="753"/>
      <c r="C6" s="753"/>
      <c r="D6" s="753"/>
      <c r="E6" s="753"/>
      <c r="F6" s="753"/>
      <c r="G6" s="753"/>
      <c r="H6" s="753"/>
      <c r="I6" s="753"/>
      <c r="J6" s="753"/>
      <c r="K6" s="753"/>
      <c r="L6" s="753"/>
      <c r="M6" s="753"/>
      <c r="N6" s="753"/>
      <c r="O6" s="753"/>
      <c r="P6" s="753"/>
      <c r="Q6" s="753"/>
      <c r="R6" s="753"/>
      <c r="S6" s="753"/>
      <c r="T6" s="753"/>
      <c r="U6" s="753"/>
      <c r="V6" s="753"/>
      <c r="W6" s="753"/>
      <c r="X6" s="753"/>
      <c r="Y6" s="753"/>
      <c r="Z6" s="753"/>
      <c r="AA6" s="753"/>
      <c r="AB6" s="753"/>
      <c r="AC6" s="753"/>
      <c r="AD6" s="753"/>
      <c r="AE6" s="753"/>
      <c r="AF6" s="753"/>
      <c r="AG6" s="753"/>
      <c r="AH6" s="753"/>
      <c r="AI6" s="754"/>
    </row>
    <row r="8" spans="1:40">
      <c r="A8" s="750" t="s">
        <v>109</v>
      </c>
      <c r="B8" s="750"/>
      <c r="C8" s="750"/>
      <c r="D8" s="750"/>
      <c r="E8" s="750"/>
      <c r="F8" s="750"/>
      <c r="G8" s="750"/>
      <c r="H8" s="750"/>
      <c r="I8" s="750"/>
      <c r="J8" s="750"/>
      <c r="K8" s="750"/>
      <c r="L8" s="750"/>
      <c r="M8" s="750"/>
      <c r="N8" s="750"/>
      <c r="O8" s="750"/>
      <c r="P8" s="750"/>
      <c r="Q8" s="750"/>
      <c r="R8" s="750"/>
      <c r="S8" s="750"/>
      <c r="T8" s="750"/>
      <c r="U8" s="750"/>
      <c r="V8" s="750"/>
      <c r="W8" s="750"/>
      <c r="X8" s="750"/>
      <c r="Y8" s="750"/>
      <c r="Z8" s="750"/>
      <c r="AA8" s="750"/>
      <c r="AB8" s="750"/>
      <c r="AC8" s="750"/>
      <c r="AD8" s="750"/>
      <c r="AE8" s="750"/>
      <c r="AF8" s="750"/>
      <c r="AG8" s="750"/>
      <c r="AH8" s="750"/>
      <c r="AI8" s="750"/>
    </row>
    <row r="10" spans="1:40" ht="30" customHeight="1">
      <c r="A10" s="787" t="s">
        <v>110</v>
      </c>
      <c r="B10" s="787"/>
      <c r="C10" s="787"/>
      <c r="D10" s="787"/>
      <c r="E10" s="787"/>
      <c r="F10" s="787"/>
      <c r="G10" s="787"/>
      <c r="H10" s="787"/>
      <c r="I10" s="787"/>
      <c r="J10" s="787"/>
      <c r="K10" s="787"/>
      <c r="L10" s="787"/>
      <c r="M10" s="787"/>
      <c r="N10" s="787"/>
      <c r="O10" s="787"/>
      <c r="P10" s="787"/>
      <c r="Q10" s="787"/>
      <c r="R10" s="787"/>
      <c r="S10" s="787"/>
      <c r="T10" s="787"/>
      <c r="U10" s="787"/>
      <c r="V10" s="787"/>
      <c r="W10" s="787"/>
      <c r="X10" s="787"/>
      <c r="Y10" s="787"/>
      <c r="Z10" s="787"/>
      <c r="AA10" s="787"/>
      <c r="AB10" s="787"/>
      <c r="AC10" s="787"/>
      <c r="AD10" s="787"/>
      <c r="AE10" s="787"/>
      <c r="AF10" s="787"/>
      <c r="AG10" s="787"/>
      <c r="AH10" s="787"/>
      <c r="AI10" s="787"/>
    </row>
    <row r="11" spans="1:40">
      <c r="N11" s="150"/>
      <c r="O11" s="150"/>
      <c r="AJ11" s="148" t="s">
        <v>111</v>
      </c>
      <c r="AK11" s="148" t="s">
        <v>112</v>
      </c>
      <c r="AL11" s="141"/>
      <c r="AM11" s="149"/>
      <c r="AN11" s="149"/>
    </row>
    <row r="12" spans="1:40" s="105" customFormat="1">
      <c r="A12" s="146" t="s">
        <v>113</v>
      </c>
      <c r="B12" s="758">
        <f>AJ12</f>
        <v>0</v>
      </c>
      <c r="C12" s="758"/>
      <c r="D12" s="105" t="s">
        <v>1</v>
      </c>
      <c r="E12" s="150" t="s">
        <v>114</v>
      </c>
      <c r="F12" s="758">
        <f>AK12</f>
        <v>0</v>
      </c>
      <c r="G12" s="758"/>
      <c r="H12" s="105" t="s">
        <v>1</v>
      </c>
      <c r="I12" s="150" t="s">
        <v>115</v>
      </c>
      <c r="J12" s="758">
        <f>B12*F12</f>
        <v>0</v>
      </c>
      <c r="K12" s="758"/>
      <c r="L12" s="105" t="s">
        <v>0</v>
      </c>
      <c r="N12" s="150"/>
      <c r="O12" s="150"/>
      <c r="AJ12" s="148">
        <v>0</v>
      </c>
      <c r="AK12" s="148">
        <v>0</v>
      </c>
      <c r="AL12" s="141"/>
      <c r="AM12" s="141"/>
      <c r="AN12" s="141"/>
    </row>
    <row r="13" spans="1:40">
      <c r="A13" s="68"/>
      <c r="B13" s="142"/>
      <c r="N13" s="150"/>
      <c r="O13" s="150"/>
      <c r="AJ13" s="148"/>
      <c r="AK13" s="141"/>
      <c r="AL13" s="141"/>
      <c r="AM13" s="149"/>
      <c r="AN13" s="149"/>
    </row>
    <row r="14" spans="1:40">
      <c r="A14" s="68"/>
      <c r="AJ14" s="148"/>
      <c r="AK14" s="141"/>
      <c r="AL14" s="141"/>
      <c r="AM14" s="149"/>
      <c r="AN14" s="149"/>
    </row>
    <row r="15" spans="1:40">
      <c r="A15" s="750" t="s">
        <v>116</v>
      </c>
      <c r="B15" s="750"/>
      <c r="C15" s="750"/>
      <c r="D15" s="750"/>
      <c r="E15" s="750"/>
      <c r="F15" s="750"/>
      <c r="G15" s="750"/>
      <c r="H15" s="750"/>
      <c r="I15" s="750"/>
      <c r="J15" s="750"/>
      <c r="K15" s="750"/>
      <c r="L15" s="750"/>
      <c r="M15" s="750"/>
      <c r="N15" s="750"/>
      <c r="O15" s="750"/>
      <c r="P15" s="750"/>
      <c r="Q15" s="750"/>
      <c r="R15" s="750"/>
      <c r="S15" s="750"/>
      <c r="T15" s="750"/>
      <c r="U15" s="750"/>
      <c r="V15" s="750"/>
      <c r="W15" s="750"/>
      <c r="X15" s="750"/>
      <c r="Y15" s="750"/>
      <c r="Z15" s="750"/>
      <c r="AA15" s="750"/>
      <c r="AB15" s="750"/>
      <c r="AC15" s="750"/>
      <c r="AD15" s="750"/>
      <c r="AE15" s="750"/>
      <c r="AF15" s="750"/>
      <c r="AG15" s="750"/>
      <c r="AH15" s="750"/>
      <c r="AI15" s="750"/>
      <c r="AJ15" s="148"/>
      <c r="AK15" s="141"/>
      <c r="AL15" s="141"/>
      <c r="AM15" s="149"/>
      <c r="AN15" s="149"/>
    </row>
    <row r="16" spans="1:40">
      <c r="AJ16" s="148"/>
      <c r="AK16" s="141"/>
      <c r="AL16" s="141"/>
      <c r="AM16" s="149"/>
      <c r="AN16" s="149"/>
    </row>
    <row r="17" spans="1:40">
      <c r="A17" s="751" t="s">
        <v>117</v>
      </c>
      <c r="B17" s="751"/>
      <c r="C17" s="751"/>
      <c r="D17" s="751"/>
      <c r="E17" s="751"/>
      <c r="F17" s="751"/>
      <c r="G17" s="751"/>
      <c r="H17" s="751"/>
      <c r="I17" s="751"/>
      <c r="J17" s="751"/>
      <c r="K17" s="751"/>
      <c r="L17" s="751"/>
      <c r="M17" s="751"/>
      <c r="N17" s="751"/>
      <c r="O17" s="751"/>
      <c r="P17" s="751"/>
      <c r="Q17" s="751"/>
      <c r="R17" s="751"/>
      <c r="S17" s="751"/>
      <c r="T17" s="751"/>
      <c r="U17" s="751"/>
      <c r="V17" s="751"/>
      <c r="W17" s="751"/>
      <c r="X17" s="751"/>
      <c r="Y17" s="751"/>
      <c r="Z17" s="751"/>
      <c r="AA17" s="751"/>
      <c r="AB17" s="751"/>
      <c r="AC17" s="751"/>
      <c r="AD17" s="751"/>
      <c r="AE17" s="751"/>
      <c r="AF17" s="751"/>
      <c r="AG17" s="751"/>
      <c r="AH17" s="751"/>
      <c r="AI17" s="751"/>
      <c r="AJ17" s="148"/>
      <c r="AK17" s="141"/>
      <c r="AL17" s="141"/>
      <c r="AM17" s="149"/>
      <c r="AN17" s="149"/>
    </row>
    <row r="18" spans="1:40">
      <c r="AJ18" s="148" t="s">
        <v>118</v>
      </c>
      <c r="AK18" s="141"/>
      <c r="AL18" s="141"/>
      <c r="AM18" s="149"/>
      <c r="AN18" s="149"/>
    </row>
    <row r="19" spans="1:40">
      <c r="A19" s="143" t="s">
        <v>119</v>
      </c>
      <c r="B19" s="758">
        <f>AJ19</f>
        <v>0</v>
      </c>
      <c r="C19" s="758"/>
      <c r="D19" s="143" t="s">
        <v>2</v>
      </c>
      <c r="AJ19" s="148">
        <v>0</v>
      </c>
      <c r="AK19" s="141"/>
      <c r="AL19" s="141"/>
      <c r="AM19" s="149"/>
      <c r="AN19" s="149"/>
    </row>
    <row r="20" spans="1:40">
      <c r="AJ20" s="148"/>
      <c r="AK20" s="141"/>
      <c r="AL20" s="141"/>
      <c r="AM20" s="149"/>
      <c r="AN20" s="149"/>
    </row>
    <row r="21" spans="1:40">
      <c r="AJ21" s="148"/>
      <c r="AK21" s="141"/>
      <c r="AL21" s="141"/>
      <c r="AM21" s="149"/>
      <c r="AN21" s="149"/>
    </row>
    <row r="22" spans="1:40">
      <c r="A22" s="750" t="s">
        <v>120</v>
      </c>
      <c r="B22" s="750"/>
      <c r="C22" s="750"/>
      <c r="D22" s="750"/>
      <c r="E22" s="750"/>
      <c r="F22" s="750"/>
      <c r="G22" s="750"/>
      <c r="H22" s="750"/>
      <c r="I22" s="750"/>
      <c r="J22" s="750"/>
      <c r="K22" s="750"/>
      <c r="L22" s="750"/>
      <c r="M22" s="750"/>
      <c r="N22" s="750"/>
      <c r="O22" s="750"/>
      <c r="P22" s="750"/>
      <c r="Q22" s="750"/>
      <c r="R22" s="750"/>
      <c r="S22" s="750"/>
      <c r="T22" s="750"/>
      <c r="U22" s="750"/>
      <c r="V22" s="750"/>
      <c r="W22" s="750"/>
      <c r="X22" s="750"/>
      <c r="Y22" s="750"/>
      <c r="Z22" s="750"/>
      <c r="AA22" s="750"/>
      <c r="AB22" s="750"/>
      <c r="AC22" s="750"/>
      <c r="AD22" s="750"/>
      <c r="AE22" s="750"/>
      <c r="AF22" s="750"/>
      <c r="AG22" s="750"/>
      <c r="AH22" s="750"/>
      <c r="AI22" s="750"/>
      <c r="AJ22" s="148"/>
      <c r="AK22" s="141"/>
      <c r="AL22" s="141"/>
      <c r="AM22" s="149"/>
      <c r="AN22" s="149"/>
    </row>
    <row r="23" spans="1:40">
      <c r="AJ23" s="148"/>
      <c r="AK23" s="141"/>
      <c r="AL23" s="141"/>
      <c r="AM23" s="149"/>
      <c r="AN23" s="149"/>
    </row>
    <row r="24" spans="1:40">
      <c r="A24" s="751" t="s">
        <v>121</v>
      </c>
      <c r="B24" s="751"/>
      <c r="C24" s="751"/>
      <c r="D24" s="751"/>
      <c r="E24" s="751"/>
      <c r="F24" s="751"/>
      <c r="G24" s="751"/>
      <c r="H24" s="751"/>
      <c r="I24" s="751"/>
      <c r="J24" s="751"/>
      <c r="K24" s="751"/>
      <c r="L24" s="751"/>
      <c r="M24" s="751"/>
      <c r="N24" s="751"/>
      <c r="O24" s="751"/>
      <c r="P24" s="751"/>
      <c r="Q24" s="751"/>
      <c r="R24" s="751"/>
      <c r="S24" s="751"/>
      <c r="T24" s="751"/>
      <c r="U24" s="751"/>
      <c r="V24" s="751"/>
      <c r="W24" s="751"/>
      <c r="X24" s="751"/>
      <c r="Y24" s="751"/>
      <c r="Z24" s="751"/>
      <c r="AA24" s="751"/>
      <c r="AB24" s="751"/>
      <c r="AC24" s="751"/>
      <c r="AD24" s="751"/>
      <c r="AE24" s="751"/>
      <c r="AF24" s="751"/>
      <c r="AG24" s="751"/>
      <c r="AH24" s="751"/>
      <c r="AI24" s="751"/>
      <c r="AJ24" s="148"/>
      <c r="AK24" s="141"/>
      <c r="AL24" s="141"/>
      <c r="AM24" s="149"/>
      <c r="AN24" s="149"/>
    </row>
    <row r="25" spans="1:40">
      <c r="AJ25" s="144" t="s">
        <v>122</v>
      </c>
      <c r="AK25" s="144" t="s">
        <v>123</v>
      </c>
      <c r="AL25" s="144" t="s">
        <v>124</v>
      </c>
      <c r="AM25" s="145" t="s">
        <v>125</v>
      </c>
      <c r="AN25" s="149"/>
    </row>
    <row r="26" spans="1:40">
      <c r="A26" s="143" t="s">
        <v>113</v>
      </c>
      <c r="B26" s="758">
        <f>AJ26</f>
        <v>0</v>
      </c>
      <c r="C26" s="758"/>
      <c r="D26" s="143" t="s">
        <v>1</v>
      </c>
      <c r="E26" s="67" t="s">
        <v>114</v>
      </c>
      <c r="F26" s="68" t="s">
        <v>126</v>
      </c>
      <c r="G26" s="758">
        <f>AK26</f>
        <v>8</v>
      </c>
      <c r="H26" s="758"/>
      <c r="I26" s="143" t="s">
        <v>1</v>
      </c>
      <c r="J26" s="67" t="s">
        <v>127</v>
      </c>
      <c r="K26" s="758">
        <f>AL26</f>
        <v>1.5</v>
      </c>
      <c r="L26" s="758"/>
      <c r="M26" s="143" t="s">
        <v>1</v>
      </c>
      <c r="N26" s="150" t="s">
        <v>127</v>
      </c>
      <c r="O26" s="758">
        <f>AM26</f>
        <v>1.5</v>
      </c>
      <c r="P26" s="758"/>
      <c r="Q26" s="143" t="s">
        <v>1</v>
      </c>
      <c r="R26" s="143" t="s">
        <v>128</v>
      </c>
      <c r="AJ26" s="148">
        <v>0</v>
      </c>
      <c r="AK26" s="148">
        <v>8</v>
      </c>
      <c r="AL26" s="148">
        <v>1.5</v>
      </c>
      <c r="AM26" s="148">
        <v>1.5</v>
      </c>
      <c r="AN26" s="149"/>
    </row>
    <row r="27" spans="1:40">
      <c r="A27" s="143" t="s">
        <v>113</v>
      </c>
      <c r="B27" s="789">
        <f>AJ26*(AK26+AL26+AM26)</f>
        <v>0</v>
      </c>
      <c r="C27" s="789"/>
      <c r="D27" s="789"/>
      <c r="E27" s="142" t="s">
        <v>0</v>
      </c>
      <c r="AJ27" s="148"/>
      <c r="AK27" s="141"/>
      <c r="AL27" s="141"/>
      <c r="AM27" s="149"/>
      <c r="AN27" s="149"/>
    </row>
    <row r="28" spans="1:40">
      <c r="AJ28" s="148"/>
      <c r="AK28" s="141"/>
      <c r="AL28" s="141"/>
      <c r="AM28" s="149"/>
      <c r="AN28" s="149"/>
    </row>
    <row r="29" spans="1:40">
      <c r="A29" s="752" t="s">
        <v>129</v>
      </c>
      <c r="B29" s="753"/>
      <c r="C29" s="753"/>
      <c r="D29" s="753"/>
      <c r="E29" s="753"/>
      <c r="F29" s="753"/>
      <c r="G29" s="753"/>
      <c r="H29" s="753"/>
      <c r="I29" s="753"/>
      <c r="J29" s="753"/>
      <c r="K29" s="753"/>
      <c r="L29" s="753"/>
      <c r="M29" s="753"/>
      <c r="N29" s="753"/>
      <c r="O29" s="753"/>
      <c r="P29" s="753"/>
      <c r="Q29" s="753"/>
      <c r="R29" s="753"/>
      <c r="S29" s="753"/>
      <c r="T29" s="753"/>
      <c r="U29" s="753"/>
      <c r="V29" s="753"/>
      <c r="W29" s="753"/>
      <c r="X29" s="753"/>
      <c r="Y29" s="753"/>
      <c r="Z29" s="753"/>
      <c r="AA29" s="753"/>
      <c r="AB29" s="753"/>
      <c r="AC29" s="753"/>
      <c r="AD29" s="753"/>
      <c r="AE29" s="753"/>
      <c r="AF29" s="753"/>
      <c r="AG29" s="753"/>
      <c r="AH29" s="753"/>
      <c r="AI29" s="754"/>
      <c r="AJ29" s="148"/>
      <c r="AK29" s="141"/>
      <c r="AL29" s="141"/>
      <c r="AM29" s="149"/>
      <c r="AN29" s="149"/>
    </row>
    <row r="30" spans="1:40">
      <c r="AJ30" s="148"/>
      <c r="AK30" s="141"/>
      <c r="AL30" s="141"/>
      <c r="AM30" s="149"/>
      <c r="AN30" s="149"/>
    </row>
    <row r="31" spans="1:40">
      <c r="A31" s="750" t="s">
        <v>130</v>
      </c>
      <c r="B31" s="750"/>
      <c r="C31" s="750"/>
      <c r="D31" s="750"/>
      <c r="E31" s="750"/>
      <c r="F31" s="750"/>
      <c r="G31" s="750"/>
      <c r="H31" s="750"/>
      <c r="I31" s="750"/>
      <c r="J31" s="750"/>
      <c r="K31" s="750"/>
      <c r="L31" s="750"/>
      <c r="M31" s="750"/>
      <c r="N31" s="750"/>
      <c r="O31" s="750"/>
      <c r="P31" s="750"/>
      <c r="Q31" s="750"/>
      <c r="R31" s="750"/>
      <c r="S31" s="750"/>
      <c r="T31" s="750"/>
      <c r="U31" s="750"/>
      <c r="V31" s="750"/>
      <c r="W31" s="750"/>
      <c r="X31" s="750"/>
      <c r="Y31" s="750"/>
      <c r="Z31" s="750"/>
      <c r="AA31" s="750"/>
      <c r="AB31" s="750"/>
      <c r="AC31" s="750"/>
      <c r="AD31" s="750"/>
      <c r="AE31" s="750"/>
      <c r="AF31" s="750"/>
      <c r="AG31" s="750"/>
      <c r="AH31" s="750"/>
      <c r="AI31" s="750"/>
      <c r="AJ31" s="148"/>
      <c r="AK31" s="141"/>
      <c r="AL31" s="141"/>
      <c r="AM31" s="149"/>
      <c r="AN31" s="149"/>
    </row>
    <row r="32" spans="1:40">
      <c r="AJ32" s="148"/>
      <c r="AK32" s="141"/>
      <c r="AL32" s="141"/>
      <c r="AM32" s="149"/>
      <c r="AN32" s="149"/>
    </row>
    <row r="33" spans="1:40">
      <c r="A33" s="751" t="s">
        <v>131</v>
      </c>
      <c r="B33" s="751"/>
      <c r="C33" s="751"/>
      <c r="D33" s="751"/>
      <c r="E33" s="751"/>
      <c r="F33" s="751"/>
      <c r="G33" s="751"/>
      <c r="H33" s="751"/>
      <c r="I33" s="751"/>
      <c r="J33" s="751"/>
      <c r="K33" s="751"/>
      <c r="L33" s="751"/>
      <c r="M33" s="751"/>
      <c r="N33" s="751"/>
      <c r="O33" s="751"/>
      <c r="P33" s="751"/>
      <c r="Q33" s="751"/>
      <c r="R33" s="751"/>
      <c r="S33" s="751"/>
      <c r="T33" s="751"/>
      <c r="U33" s="751"/>
      <c r="V33" s="751"/>
      <c r="W33" s="751"/>
      <c r="X33" s="751"/>
      <c r="Y33" s="751"/>
      <c r="Z33" s="751"/>
      <c r="AA33" s="751"/>
      <c r="AB33" s="751"/>
      <c r="AC33" s="751"/>
      <c r="AD33" s="751"/>
      <c r="AE33" s="751"/>
      <c r="AF33" s="751"/>
      <c r="AG33" s="751"/>
      <c r="AH33" s="751"/>
      <c r="AI33" s="751"/>
      <c r="AJ33" s="148"/>
      <c r="AK33" s="141"/>
      <c r="AL33" s="141"/>
      <c r="AM33" s="149"/>
      <c r="AN33" s="149"/>
    </row>
    <row r="34" spans="1:40">
      <c r="AJ34" s="788" t="s">
        <v>132</v>
      </c>
      <c r="AK34" s="788"/>
      <c r="AL34" s="141"/>
      <c r="AM34" s="149"/>
      <c r="AN34" s="149"/>
    </row>
    <row r="35" spans="1:40">
      <c r="A35" s="143" t="s">
        <v>133</v>
      </c>
      <c r="B35" s="758">
        <f>AJ35</f>
        <v>0</v>
      </c>
      <c r="C35" s="758"/>
      <c r="D35" s="758"/>
      <c r="E35" s="143" t="s">
        <v>3</v>
      </c>
      <c r="AJ35" s="247">
        <v>0</v>
      </c>
      <c r="AK35" s="147"/>
      <c r="AL35" s="149"/>
      <c r="AM35" s="149"/>
      <c r="AN35" s="149"/>
    </row>
    <row r="36" spans="1:40">
      <c r="AJ36" s="148"/>
      <c r="AK36" s="141"/>
      <c r="AL36" s="141"/>
      <c r="AM36" s="149"/>
      <c r="AN36" s="149"/>
    </row>
    <row r="37" spans="1:40">
      <c r="AJ37" s="148"/>
      <c r="AK37" s="141"/>
      <c r="AL37" s="141"/>
      <c r="AM37" s="149"/>
      <c r="AN37" s="149"/>
    </row>
    <row r="38" spans="1:40">
      <c r="A38" s="750" t="s">
        <v>134</v>
      </c>
      <c r="B38" s="750"/>
      <c r="C38" s="750"/>
      <c r="D38" s="750"/>
      <c r="E38" s="750"/>
      <c r="F38" s="750"/>
      <c r="G38" s="750"/>
      <c r="H38" s="750"/>
      <c r="I38" s="750"/>
      <c r="J38" s="750"/>
      <c r="K38" s="750"/>
      <c r="L38" s="750"/>
      <c r="M38" s="750"/>
      <c r="N38" s="750"/>
      <c r="O38" s="750"/>
      <c r="P38" s="750"/>
      <c r="Q38" s="750"/>
      <c r="R38" s="750"/>
      <c r="S38" s="750"/>
      <c r="T38" s="750"/>
      <c r="U38" s="750"/>
      <c r="V38" s="750"/>
      <c r="W38" s="750"/>
      <c r="X38" s="750"/>
      <c r="Y38" s="750"/>
      <c r="Z38" s="750"/>
      <c r="AA38" s="750"/>
      <c r="AB38" s="750"/>
      <c r="AC38" s="750"/>
      <c r="AD38" s="750"/>
      <c r="AE38" s="750"/>
      <c r="AF38" s="750"/>
      <c r="AG38" s="750"/>
      <c r="AH38" s="750"/>
      <c r="AI38" s="750"/>
      <c r="AJ38" s="148"/>
      <c r="AK38" s="141"/>
      <c r="AL38" s="141"/>
      <c r="AM38" s="149"/>
      <c r="AN38" s="149"/>
    </row>
    <row r="39" spans="1:40">
      <c r="AJ39" s="148"/>
      <c r="AK39" s="141"/>
      <c r="AL39" s="141"/>
      <c r="AM39" s="149"/>
      <c r="AN39" s="149"/>
    </row>
    <row r="40" spans="1:40">
      <c r="A40" s="751" t="s">
        <v>135</v>
      </c>
      <c r="B40" s="751"/>
      <c r="C40" s="751"/>
      <c r="D40" s="751"/>
      <c r="E40" s="751"/>
      <c r="F40" s="751"/>
      <c r="G40" s="751"/>
      <c r="H40" s="751"/>
      <c r="I40" s="751"/>
      <c r="J40" s="751"/>
      <c r="K40" s="751"/>
      <c r="L40" s="751"/>
      <c r="M40" s="751"/>
      <c r="N40" s="751"/>
      <c r="O40" s="751"/>
      <c r="P40" s="751"/>
      <c r="Q40" s="751"/>
      <c r="R40" s="751"/>
      <c r="S40" s="751"/>
      <c r="T40" s="751"/>
      <c r="U40" s="751"/>
      <c r="V40" s="751"/>
      <c r="W40" s="751"/>
      <c r="X40" s="751"/>
      <c r="Y40" s="751"/>
      <c r="Z40" s="751"/>
      <c r="AA40" s="751"/>
      <c r="AB40" s="751"/>
      <c r="AC40" s="751"/>
      <c r="AD40" s="751"/>
      <c r="AE40" s="751"/>
      <c r="AF40" s="751"/>
      <c r="AG40" s="751"/>
      <c r="AH40" s="751"/>
      <c r="AI40" s="751"/>
      <c r="AJ40" s="148"/>
      <c r="AK40" s="141"/>
      <c r="AL40" s="141"/>
      <c r="AM40" s="149"/>
      <c r="AN40" s="149"/>
    </row>
    <row r="41" spans="1:40">
      <c r="AJ41" s="788" t="s">
        <v>136</v>
      </c>
      <c r="AK41" s="788"/>
      <c r="AL41" s="141"/>
      <c r="AM41" s="149"/>
      <c r="AN41" s="149"/>
    </row>
    <row r="42" spans="1:40">
      <c r="A42" s="143" t="s">
        <v>133</v>
      </c>
      <c r="B42" s="758">
        <f>AJ42</f>
        <v>0</v>
      </c>
      <c r="C42" s="758"/>
      <c r="D42" s="758"/>
      <c r="E42" s="143" t="s">
        <v>3</v>
      </c>
      <c r="AJ42" s="247">
        <v>0</v>
      </c>
      <c r="AK42" s="147"/>
      <c r="AL42" s="141"/>
      <c r="AM42" s="149"/>
      <c r="AN42" s="149"/>
    </row>
    <row r="43" spans="1:40">
      <c r="AJ43" s="148"/>
      <c r="AK43" s="141"/>
      <c r="AL43" s="141"/>
      <c r="AM43" s="149"/>
      <c r="AN43" s="149"/>
    </row>
    <row r="44" spans="1:40">
      <c r="AJ44" s="148"/>
      <c r="AK44" s="141"/>
      <c r="AL44" s="141"/>
      <c r="AM44" s="149"/>
      <c r="AN44" s="149"/>
    </row>
    <row r="45" spans="1:40">
      <c r="A45" s="750" t="s">
        <v>137</v>
      </c>
      <c r="B45" s="750"/>
      <c r="C45" s="750"/>
      <c r="D45" s="750"/>
      <c r="E45" s="750"/>
      <c r="F45" s="750"/>
      <c r="G45" s="750"/>
      <c r="H45" s="750"/>
      <c r="I45" s="750"/>
      <c r="J45" s="750"/>
      <c r="K45" s="750"/>
      <c r="L45" s="750"/>
      <c r="M45" s="750"/>
      <c r="N45" s="750"/>
      <c r="O45" s="750"/>
      <c r="P45" s="750"/>
      <c r="Q45" s="750"/>
      <c r="R45" s="750"/>
      <c r="S45" s="750"/>
      <c r="T45" s="750"/>
      <c r="U45" s="750"/>
      <c r="V45" s="750"/>
      <c r="W45" s="750"/>
      <c r="X45" s="750"/>
      <c r="Y45" s="750"/>
      <c r="Z45" s="750"/>
      <c r="AA45" s="750"/>
      <c r="AB45" s="750"/>
      <c r="AC45" s="750"/>
      <c r="AD45" s="750"/>
      <c r="AE45" s="750"/>
      <c r="AF45" s="750"/>
      <c r="AG45" s="750"/>
      <c r="AH45" s="750"/>
      <c r="AI45" s="750"/>
      <c r="AJ45" s="148"/>
      <c r="AK45" s="141"/>
      <c r="AL45" s="141"/>
      <c r="AM45" s="149"/>
      <c r="AN45" s="149"/>
    </row>
    <row r="46" spans="1:40">
      <c r="AJ46" s="148"/>
      <c r="AK46" s="141"/>
      <c r="AL46" s="141"/>
      <c r="AM46" s="149"/>
      <c r="AN46" s="149"/>
    </row>
    <row r="47" spans="1:40">
      <c r="A47" s="751" t="s">
        <v>138</v>
      </c>
      <c r="B47" s="751"/>
      <c r="C47" s="751"/>
      <c r="D47" s="751"/>
      <c r="E47" s="751"/>
      <c r="F47" s="751"/>
      <c r="G47" s="751"/>
      <c r="H47" s="751"/>
      <c r="I47" s="751"/>
      <c r="J47" s="751"/>
      <c r="K47" s="751"/>
      <c r="L47" s="751"/>
      <c r="M47" s="751"/>
      <c r="N47" s="751"/>
      <c r="O47" s="751"/>
      <c r="P47" s="751"/>
      <c r="Q47" s="751"/>
      <c r="R47" s="751"/>
      <c r="S47" s="751"/>
      <c r="T47" s="751"/>
      <c r="U47" s="751"/>
      <c r="V47" s="751"/>
      <c r="W47" s="751"/>
      <c r="X47" s="751"/>
      <c r="Y47" s="751"/>
      <c r="Z47" s="751"/>
      <c r="AA47" s="751"/>
      <c r="AB47" s="751"/>
      <c r="AC47" s="751"/>
      <c r="AD47" s="751"/>
      <c r="AE47" s="751"/>
      <c r="AF47" s="751"/>
      <c r="AG47" s="751"/>
      <c r="AH47" s="751"/>
      <c r="AI47" s="751"/>
      <c r="AJ47" s="148"/>
      <c r="AK47" s="141"/>
      <c r="AL47" s="141"/>
      <c r="AM47" s="149"/>
      <c r="AN47" s="149"/>
    </row>
    <row r="48" spans="1:40">
      <c r="AJ48" s="148"/>
      <c r="AK48" s="141"/>
      <c r="AL48" s="141"/>
      <c r="AM48" s="149"/>
      <c r="AN48" s="149"/>
    </row>
    <row r="49" spans="1:40">
      <c r="A49" s="143" t="s">
        <v>133</v>
      </c>
      <c r="B49" s="758">
        <f>B35</f>
        <v>0</v>
      </c>
      <c r="C49" s="758"/>
      <c r="D49" s="758"/>
      <c r="E49" s="143" t="s">
        <v>3</v>
      </c>
      <c r="F49" s="67" t="s">
        <v>139</v>
      </c>
      <c r="G49" s="758">
        <f>B42</f>
        <v>0</v>
      </c>
      <c r="H49" s="758"/>
      <c r="I49" s="143" t="s">
        <v>3</v>
      </c>
      <c r="AJ49" s="148"/>
      <c r="AK49" s="141"/>
      <c r="AL49" s="141"/>
      <c r="AM49" s="149"/>
      <c r="AN49" s="149"/>
    </row>
    <row r="50" spans="1:40">
      <c r="A50" s="143" t="s">
        <v>133</v>
      </c>
      <c r="B50" s="758">
        <f>ABS(B49-G49)</f>
        <v>0</v>
      </c>
      <c r="C50" s="758"/>
      <c r="D50" s="758"/>
      <c r="E50" s="143" t="s">
        <v>3</v>
      </c>
      <c r="AJ50" s="148"/>
      <c r="AK50" s="141"/>
      <c r="AL50" s="141"/>
      <c r="AM50" s="149"/>
      <c r="AN50" s="149"/>
    </row>
    <row r="51" spans="1:40">
      <c r="AJ51" s="148"/>
      <c r="AK51" s="141"/>
      <c r="AL51" s="141"/>
      <c r="AM51" s="149"/>
      <c r="AN51" s="149"/>
    </row>
    <row r="52" spans="1:40">
      <c r="AJ52" s="148"/>
      <c r="AK52" s="141"/>
      <c r="AL52" s="141"/>
      <c r="AM52" s="149"/>
      <c r="AN52" s="149"/>
    </row>
    <row r="53" spans="1:40">
      <c r="A53" s="750" t="s">
        <v>140</v>
      </c>
      <c r="B53" s="750"/>
      <c r="C53" s="750"/>
      <c r="D53" s="750"/>
      <c r="E53" s="750"/>
      <c r="F53" s="750"/>
      <c r="G53" s="750"/>
      <c r="H53" s="750"/>
      <c r="I53" s="750"/>
      <c r="J53" s="750"/>
      <c r="K53" s="750"/>
      <c r="L53" s="750"/>
      <c r="M53" s="750"/>
      <c r="N53" s="750"/>
      <c r="O53" s="750"/>
      <c r="P53" s="750"/>
      <c r="Q53" s="750"/>
      <c r="R53" s="750"/>
      <c r="S53" s="750"/>
      <c r="T53" s="750"/>
      <c r="U53" s="750"/>
      <c r="V53" s="750"/>
      <c r="W53" s="750"/>
      <c r="X53" s="750"/>
      <c r="Y53" s="750"/>
      <c r="Z53" s="750"/>
      <c r="AA53" s="750"/>
      <c r="AB53" s="750"/>
      <c r="AC53" s="750"/>
      <c r="AD53" s="750"/>
      <c r="AE53" s="750"/>
      <c r="AF53" s="750"/>
      <c r="AG53" s="750"/>
      <c r="AH53" s="750"/>
      <c r="AI53" s="750"/>
      <c r="AJ53" s="148"/>
      <c r="AK53" s="141"/>
      <c r="AL53" s="141"/>
      <c r="AM53" s="149"/>
      <c r="AN53" s="149"/>
    </row>
    <row r="54" spans="1:40">
      <c r="AJ54" s="148"/>
      <c r="AK54" s="141"/>
      <c r="AL54" s="141"/>
      <c r="AM54" s="149"/>
      <c r="AN54" s="149"/>
    </row>
    <row r="55" spans="1:40">
      <c r="A55" s="751" t="s">
        <v>208</v>
      </c>
      <c r="B55" s="751"/>
      <c r="C55" s="751"/>
      <c r="D55" s="751"/>
      <c r="E55" s="751"/>
      <c r="F55" s="751"/>
      <c r="G55" s="751"/>
      <c r="H55" s="751"/>
      <c r="I55" s="751"/>
      <c r="J55" s="751"/>
      <c r="K55" s="751"/>
      <c r="L55" s="751"/>
      <c r="M55" s="751"/>
      <c r="N55" s="751"/>
      <c r="O55" s="751"/>
      <c r="P55" s="751"/>
      <c r="Q55" s="751"/>
      <c r="R55" s="751"/>
      <c r="S55" s="751"/>
      <c r="T55" s="751"/>
      <c r="U55" s="751"/>
      <c r="V55" s="751"/>
      <c r="W55" s="751"/>
      <c r="X55" s="751"/>
      <c r="Y55" s="751"/>
      <c r="Z55" s="751"/>
      <c r="AA55" s="751"/>
      <c r="AB55" s="751"/>
      <c r="AC55" s="751"/>
      <c r="AD55" s="751"/>
      <c r="AE55" s="751"/>
      <c r="AF55" s="751"/>
      <c r="AG55" s="751"/>
      <c r="AH55" s="751"/>
      <c r="AI55" s="751"/>
      <c r="AJ55" s="148"/>
      <c r="AK55" s="141"/>
      <c r="AL55" s="141"/>
      <c r="AM55" s="149"/>
      <c r="AN55" s="149"/>
    </row>
    <row r="56" spans="1:40">
      <c r="AJ56" s="246" t="s">
        <v>206</v>
      </c>
      <c r="AK56" s="141"/>
      <c r="AL56" s="141"/>
      <c r="AM56" s="149"/>
      <c r="AN56" s="149"/>
    </row>
    <row r="57" spans="1:40">
      <c r="A57" s="143" t="s">
        <v>133</v>
      </c>
      <c r="B57" s="68" t="s">
        <v>126</v>
      </c>
      <c r="C57" s="758">
        <f>B49</f>
        <v>0</v>
      </c>
      <c r="D57" s="758"/>
      <c r="E57" s="758"/>
      <c r="F57" s="143" t="s">
        <v>3</v>
      </c>
      <c r="G57" s="67" t="s">
        <v>139</v>
      </c>
      <c r="H57" s="758">
        <f>G49</f>
        <v>0</v>
      </c>
      <c r="I57" s="758"/>
      <c r="J57" s="143" t="s">
        <v>3</v>
      </c>
      <c r="K57" s="143" t="s">
        <v>128</v>
      </c>
      <c r="L57" s="143" t="s">
        <v>114</v>
      </c>
      <c r="M57" s="758">
        <f>AJ57</f>
        <v>0</v>
      </c>
      <c r="N57" s="758"/>
      <c r="O57" s="105" t="s">
        <v>141</v>
      </c>
      <c r="AJ57" s="148">
        <v>0</v>
      </c>
      <c r="AK57" s="141"/>
      <c r="AL57" s="141"/>
      <c r="AM57" s="149"/>
      <c r="AN57" s="149"/>
    </row>
    <row r="58" spans="1:40">
      <c r="A58" s="143" t="s">
        <v>133</v>
      </c>
      <c r="B58" s="758">
        <f>ABS(C57-H57)*M57</f>
        <v>0</v>
      </c>
      <c r="C58" s="758"/>
      <c r="D58" s="758"/>
      <c r="E58" s="143" t="s">
        <v>3</v>
      </c>
      <c r="AJ58" s="148"/>
      <c r="AK58" s="141"/>
      <c r="AL58" s="141"/>
      <c r="AM58" s="149"/>
      <c r="AN58" s="149"/>
    </row>
    <row r="59" spans="1:40" s="157" customFormat="1">
      <c r="B59" s="156"/>
      <c r="C59" s="156"/>
      <c r="D59" s="156"/>
      <c r="N59" s="156"/>
      <c r="O59" s="156"/>
      <c r="S59" s="156"/>
      <c r="AJ59" s="158"/>
      <c r="AK59" s="141"/>
      <c r="AL59" s="141"/>
      <c r="AM59" s="159"/>
      <c r="AN59" s="159"/>
    </row>
    <row r="60" spans="1:40" s="7" customFormat="1" hidden="1">
      <c r="A60" s="792" t="s">
        <v>169</v>
      </c>
      <c r="B60" s="792"/>
      <c r="C60" s="792"/>
      <c r="D60" s="792"/>
      <c r="E60" s="792"/>
      <c r="F60" s="792"/>
      <c r="G60" s="792"/>
      <c r="H60" s="792"/>
      <c r="I60" s="792"/>
      <c r="J60" s="792"/>
      <c r="K60" s="792"/>
      <c r="L60" s="792"/>
      <c r="M60" s="792"/>
      <c r="N60" s="792"/>
      <c r="O60" s="792"/>
      <c r="P60" s="792"/>
      <c r="Q60" s="792"/>
      <c r="R60" s="792"/>
      <c r="S60" s="792"/>
      <c r="T60" s="792"/>
      <c r="U60" s="792"/>
      <c r="V60" s="792"/>
      <c r="W60" s="792"/>
      <c r="X60" s="792"/>
      <c r="Y60" s="792"/>
      <c r="Z60" s="792"/>
      <c r="AA60" s="792"/>
      <c r="AB60" s="792"/>
      <c r="AC60" s="792"/>
      <c r="AD60" s="792"/>
      <c r="AE60" s="792"/>
      <c r="AF60" s="792"/>
      <c r="AG60" s="792"/>
      <c r="AH60" s="164"/>
      <c r="AI60" s="165"/>
      <c r="AJ60" s="165"/>
    </row>
    <row r="61" spans="1:40" s="7" customFormat="1" hidden="1">
      <c r="N61" s="1"/>
      <c r="O61" s="1"/>
      <c r="S61" s="1"/>
      <c r="AH61" s="164"/>
      <c r="AI61" s="165"/>
      <c r="AJ61" s="165"/>
    </row>
    <row r="62" spans="1:40" s="7" customFormat="1" hidden="1">
      <c r="A62" s="793" t="s">
        <v>170</v>
      </c>
      <c r="B62" s="793"/>
      <c r="C62" s="793"/>
      <c r="D62" s="793"/>
      <c r="E62" s="793"/>
      <c r="F62" s="793"/>
      <c r="G62" s="793"/>
      <c r="H62" s="793"/>
      <c r="I62" s="793"/>
      <c r="J62" s="793"/>
      <c r="K62" s="793"/>
      <c r="L62" s="793"/>
      <c r="M62" s="793"/>
      <c r="N62" s="793"/>
      <c r="O62" s="793"/>
      <c r="P62" s="793"/>
      <c r="Q62" s="793"/>
      <c r="R62" s="793"/>
      <c r="S62" s="793"/>
      <c r="T62" s="793"/>
      <c r="U62" s="793"/>
      <c r="V62" s="793"/>
      <c r="W62" s="793"/>
      <c r="X62" s="793"/>
      <c r="Y62" s="793"/>
      <c r="Z62" s="793"/>
      <c r="AA62" s="793"/>
      <c r="AB62" s="793"/>
      <c r="AC62" s="793"/>
      <c r="AD62" s="793"/>
      <c r="AE62" s="793"/>
      <c r="AF62" s="166"/>
      <c r="AG62" s="166"/>
      <c r="AH62" s="164"/>
      <c r="AI62" s="165"/>
      <c r="AJ62" s="165"/>
    </row>
    <row r="63" spans="1:40" s="7" customFormat="1" hidden="1">
      <c r="N63" s="1"/>
      <c r="O63" s="1"/>
      <c r="S63" s="1"/>
      <c r="AH63" s="164"/>
      <c r="AI63" s="165"/>
      <c r="AJ63" s="165"/>
    </row>
    <row r="64" spans="1:40" s="7" customFormat="1" hidden="1">
      <c r="A64" s="7" t="s">
        <v>113</v>
      </c>
      <c r="B64" s="794"/>
      <c r="C64" s="795"/>
      <c r="D64" s="795"/>
      <c r="E64" s="7" t="s">
        <v>0</v>
      </c>
      <c r="N64" s="1"/>
      <c r="O64" s="1"/>
      <c r="S64" s="1"/>
      <c r="AH64" s="164"/>
      <c r="AI64" s="165"/>
      <c r="AJ64" s="165"/>
    </row>
    <row r="65" spans="1:40" hidden="1">
      <c r="AJ65" s="148"/>
      <c r="AK65" s="141"/>
      <c r="AL65" s="141"/>
      <c r="AM65" s="149"/>
      <c r="AN65" s="149"/>
    </row>
    <row r="66" spans="1:40" s="194" customFormat="1">
      <c r="A66" s="792" t="s">
        <v>198</v>
      </c>
      <c r="B66" s="792"/>
      <c r="C66" s="792"/>
      <c r="D66" s="792"/>
      <c r="E66" s="792"/>
      <c r="F66" s="792"/>
      <c r="G66" s="792"/>
      <c r="H66" s="792"/>
      <c r="I66" s="792"/>
      <c r="J66" s="792"/>
      <c r="K66" s="792"/>
      <c r="L66" s="792"/>
      <c r="M66" s="792"/>
      <c r="N66" s="792"/>
      <c r="O66" s="792"/>
      <c r="P66" s="792"/>
      <c r="Q66" s="792"/>
      <c r="R66" s="792"/>
      <c r="S66" s="792"/>
      <c r="T66" s="792"/>
      <c r="U66" s="792"/>
      <c r="V66" s="792"/>
      <c r="W66" s="792"/>
      <c r="X66" s="792"/>
      <c r="Y66" s="792"/>
      <c r="Z66" s="792"/>
      <c r="AA66" s="792"/>
      <c r="AB66" s="792"/>
      <c r="AC66" s="792"/>
      <c r="AD66" s="792"/>
      <c r="AE66" s="792"/>
      <c r="AF66" s="792"/>
      <c r="AG66" s="792"/>
      <c r="AH66" s="792"/>
      <c r="AI66" s="792"/>
      <c r="AJ66" s="209"/>
      <c r="AK66" s="164"/>
      <c r="AL66" s="164"/>
      <c r="AM66" s="165"/>
      <c r="AN66" s="165"/>
    </row>
    <row r="67" spans="1:40" s="194" customFormat="1">
      <c r="N67" s="193"/>
      <c r="O67" s="193"/>
      <c r="S67" s="193"/>
      <c r="AJ67" s="209"/>
      <c r="AK67" s="164"/>
      <c r="AL67" s="164"/>
      <c r="AM67" s="165"/>
      <c r="AN67" s="165"/>
    </row>
    <row r="68" spans="1:40" s="194" customFormat="1">
      <c r="A68" s="795" t="s">
        <v>196</v>
      </c>
      <c r="B68" s="795"/>
      <c r="C68" s="795"/>
      <c r="D68" s="795"/>
      <c r="E68" s="795"/>
      <c r="F68" s="795"/>
      <c r="G68" s="795"/>
      <c r="H68" s="795"/>
      <c r="I68" s="795"/>
      <c r="J68" s="795"/>
      <c r="K68" s="795"/>
      <c r="L68" s="795"/>
      <c r="M68" s="795"/>
      <c r="N68" s="795"/>
      <c r="O68" s="795"/>
      <c r="P68" s="795"/>
      <c r="Q68" s="795"/>
      <c r="R68" s="795"/>
      <c r="S68" s="795"/>
      <c r="T68" s="795"/>
      <c r="U68" s="795"/>
      <c r="V68" s="795"/>
      <c r="W68" s="795"/>
      <c r="X68" s="795"/>
      <c r="Y68" s="795"/>
      <c r="Z68" s="795"/>
      <c r="AA68" s="795"/>
      <c r="AB68" s="795"/>
      <c r="AC68" s="795"/>
      <c r="AD68" s="795"/>
      <c r="AE68" s="795"/>
      <c r="AF68" s="795"/>
      <c r="AG68" s="795"/>
      <c r="AH68" s="795"/>
      <c r="AI68" s="795"/>
      <c r="AJ68" s="209"/>
      <c r="AK68" s="164"/>
      <c r="AL68" s="164"/>
      <c r="AM68" s="165"/>
      <c r="AN68" s="165"/>
    </row>
    <row r="69" spans="1:40" s="194" customFormat="1">
      <c r="N69" s="193"/>
      <c r="O69" s="193"/>
      <c r="S69" s="193"/>
      <c r="AJ69" s="210" t="s">
        <v>155</v>
      </c>
      <c r="AK69" s="164"/>
      <c r="AL69" s="164"/>
      <c r="AM69" s="165"/>
      <c r="AN69" s="165"/>
    </row>
    <row r="70" spans="1:40" s="194" customFormat="1">
      <c r="A70" s="194" t="s">
        <v>197</v>
      </c>
      <c r="B70" s="794">
        <f>AJ70</f>
        <v>0</v>
      </c>
      <c r="C70" s="794"/>
      <c r="D70" s="795" t="s">
        <v>2</v>
      </c>
      <c r="E70" s="795"/>
      <c r="N70" s="193"/>
      <c r="O70" s="193"/>
      <c r="S70" s="193"/>
      <c r="AJ70" s="210">
        <v>0</v>
      </c>
      <c r="AK70" s="164"/>
      <c r="AL70" s="164"/>
      <c r="AM70" s="165"/>
      <c r="AN70" s="165"/>
    </row>
    <row r="71" spans="1:40" s="194" customFormat="1">
      <c r="N71" s="193"/>
      <c r="O71" s="193"/>
      <c r="S71" s="193"/>
      <c r="AJ71" s="210"/>
      <c r="AK71" s="164"/>
      <c r="AL71" s="164"/>
      <c r="AM71" s="165"/>
      <c r="AN71" s="165"/>
    </row>
    <row r="72" spans="1:40" s="194" customFormat="1">
      <c r="N72" s="193"/>
      <c r="O72" s="193"/>
      <c r="S72" s="193"/>
      <c r="AJ72" s="210"/>
      <c r="AK72" s="164"/>
      <c r="AL72" s="164"/>
      <c r="AM72" s="165"/>
      <c r="AN72" s="165"/>
    </row>
    <row r="73" spans="1:40" s="194" customFormat="1">
      <c r="A73" s="792" t="s">
        <v>199</v>
      </c>
      <c r="B73" s="792"/>
      <c r="C73" s="792"/>
      <c r="D73" s="792"/>
      <c r="E73" s="792"/>
      <c r="F73" s="792"/>
      <c r="G73" s="792"/>
      <c r="H73" s="792"/>
      <c r="I73" s="792"/>
      <c r="J73" s="792"/>
      <c r="K73" s="792"/>
      <c r="L73" s="792"/>
      <c r="M73" s="792"/>
      <c r="N73" s="792"/>
      <c r="O73" s="792"/>
      <c r="P73" s="792"/>
      <c r="Q73" s="792"/>
      <c r="R73" s="792"/>
      <c r="S73" s="792"/>
      <c r="T73" s="792"/>
      <c r="U73" s="792"/>
      <c r="V73" s="792"/>
      <c r="W73" s="792"/>
      <c r="X73" s="792"/>
      <c r="Y73" s="792"/>
      <c r="Z73" s="792"/>
      <c r="AA73" s="792"/>
      <c r="AB73" s="792"/>
      <c r="AC73" s="792"/>
      <c r="AD73" s="792"/>
      <c r="AE73" s="792"/>
      <c r="AF73" s="792"/>
      <c r="AG73" s="792"/>
      <c r="AH73" s="792"/>
      <c r="AI73" s="792"/>
      <c r="AJ73" s="210"/>
      <c r="AK73" s="164"/>
      <c r="AL73" s="164"/>
      <c r="AM73" s="165"/>
      <c r="AN73" s="165"/>
    </row>
    <row r="74" spans="1:40" s="194" customFormat="1">
      <c r="N74" s="193"/>
      <c r="O74" s="193"/>
      <c r="S74" s="193"/>
      <c r="AJ74" s="210"/>
      <c r="AK74" s="164"/>
      <c r="AL74" s="164"/>
      <c r="AM74" s="165"/>
      <c r="AN74" s="165"/>
    </row>
    <row r="75" spans="1:40" s="194" customFormat="1">
      <c r="A75" s="795" t="s">
        <v>196</v>
      </c>
      <c r="B75" s="795"/>
      <c r="C75" s="795"/>
      <c r="D75" s="795"/>
      <c r="E75" s="795"/>
      <c r="F75" s="795"/>
      <c r="G75" s="795"/>
      <c r="H75" s="795"/>
      <c r="I75" s="795"/>
      <c r="J75" s="795"/>
      <c r="K75" s="795"/>
      <c r="L75" s="795"/>
      <c r="M75" s="795"/>
      <c r="N75" s="795"/>
      <c r="O75" s="795"/>
      <c r="P75" s="795"/>
      <c r="Q75" s="795"/>
      <c r="R75" s="795"/>
      <c r="S75" s="795"/>
      <c r="T75" s="795"/>
      <c r="U75" s="795"/>
      <c r="V75" s="795"/>
      <c r="W75" s="795"/>
      <c r="X75" s="795"/>
      <c r="Y75" s="795"/>
      <c r="Z75" s="795"/>
      <c r="AA75" s="795"/>
      <c r="AB75" s="795"/>
      <c r="AC75" s="795"/>
      <c r="AD75" s="795"/>
      <c r="AE75" s="795"/>
      <c r="AF75" s="795"/>
      <c r="AG75" s="795"/>
      <c r="AH75" s="795"/>
      <c r="AI75" s="795"/>
      <c r="AJ75" s="210"/>
      <c r="AK75" s="164"/>
      <c r="AL75" s="164"/>
      <c r="AM75" s="165"/>
      <c r="AN75" s="165"/>
    </row>
    <row r="76" spans="1:40" s="194" customFormat="1">
      <c r="N76" s="193"/>
      <c r="O76" s="193"/>
      <c r="S76" s="193"/>
      <c r="AJ76" s="210" t="s">
        <v>155</v>
      </c>
      <c r="AK76" s="164"/>
      <c r="AL76" s="164"/>
      <c r="AM76" s="165"/>
      <c r="AN76" s="165"/>
    </row>
    <row r="77" spans="1:40" s="194" customFormat="1">
      <c r="A77" s="194" t="s">
        <v>197</v>
      </c>
      <c r="B77" s="794">
        <f>AJ77</f>
        <v>0</v>
      </c>
      <c r="C77" s="794"/>
      <c r="D77" s="795" t="s">
        <v>2</v>
      </c>
      <c r="E77" s="795"/>
      <c r="N77" s="193"/>
      <c r="O77" s="193"/>
      <c r="S77" s="193"/>
      <c r="AJ77" s="210">
        <v>0</v>
      </c>
      <c r="AK77" s="164"/>
      <c r="AL77" s="164"/>
      <c r="AM77" s="165"/>
      <c r="AN77" s="165"/>
    </row>
    <row r="78" spans="1:40" s="194" customFormat="1">
      <c r="N78" s="193"/>
      <c r="O78" s="193"/>
      <c r="S78" s="193"/>
      <c r="AJ78" s="210"/>
      <c r="AK78" s="164"/>
      <c r="AL78" s="164"/>
      <c r="AM78" s="165"/>
      <c r="AN78" s="165"/>
    </row>
    <row r="79" spans="1:40" s="194" customFormat="1">
      <c r="N79" s="193"/>
      <c r="O79" s="193"/>
      <c r="S79" s="193"/>
      <c r="AJ79" s="210"/>
      <c r="AK79" s="164"/>
      <c r="AL79" s="164"/>
      <c r="AM79" s="165"/>
      <c r="AN79" s="165"/>
    </row>
    <row r="80" spans="1:40" s="194" customFormat="1">
      <c r="A80" s="792" t="s">
        <v>200</v>
      </c>
      <c r="B80" s="792"/>
      <c r="C80" s="792"/>
      <c r="D80" s="792"/>
      <c r="E80" s="792"/>
      <c r="F80" s="792"/>
      <c r="G80" s="792"/>
      <c r="H80" s="792"/>
      <c r="I80" s="792"/>
      <c r="J80" s="792"/>
      <c r="K80" s="792"/>
      <c r="L80" s="792"/>
      <c r="M80" s="792"/>
      <c r="N80" s="792"/>
      <c r="O80" s="792"/>
      <c r="P80" s="792"/>
      <c r="Q80" s="792"/>
      <c r="R80" s="792"/>
      <c r="S80" s="792"/>
      <c r="T80" s="792"/>
      <c r="U80" s="792"/>
      <c r="V80" s="792"/>
      <c r="W80" s="792"/>
      <c r="X80" s="792"/>
      <c r="Y80" s="792"/>
      <c r="Z80" s="792"/>
      <c r="AA80" s="792"/>
      <c r="AB80" s="792"/>
      <c r="AC80" s="792"/>
      <c r="AD80" s="792"/>
      <c r="AE80" s="792"/>
      <c r="AF80" s="792"/>
      <c r="AG80" s="792"/>
      <c r="AH80" s="792"/>
      <c r="AI80" s="792"/>
      <c r="AJ80" s="210"/>
      <c r="AK80" s="164"/>
      <c r="AL80" s="164"/>
      <c r="AM80" s="165"/>
      <c r="AN80" s="165"/>
    </row>
    <row r="81" spans="1:40" s="194" customFormat="1">
      <c r="N81" s="193"/>
      <c r="O81" s="193"/>
      <c r="S81" s="193"/>
      <c r="AJ81" s="210"/>
      <c r="AK81" s="164"/>
      <c r="AL81" s="164"/>
      <c r="AM81" s="165"/>
      <c r="AN81" s="165"/>
    </row>
    <row r="82" spans="1:40" s="194" customFormat="1">
      <c r="A82" s="795" t="s">
        <v>196</v>
      </c>
      <c r="B82" s="795"/>
      <c r="C82" s="795"/>
      <c r="D82" s="795"/>
      <c r="E82" s="795"/>
      <c r="F82" s="795"/>
      <c r="G82" s="795"/>
      <c r="H82" s="795"/>
      <c r="I82" s="795"/>
      <c r="J82" s="795"/>
      <c r="K82" s="795"/>
      <c r="L82" s="795"/>
      <c r="M82" s="795"/>
      <c r="N82" s="795"/>
      <c r="O82" s="795"/>
      <c r="P82" s="795"/>
      <c r="Q82" s="795"/>
      <c r="R82" s="795"/>
      <c r="S82" s="795"/>
      <c r="T82" s="795"/>
      <c r="U82" s="795"/>
      <c r="V82" s="795"/>
      <c r="W82" s="795"/>
      <c r="X82" s="795"/>
      <c r="Y82" s="795"/>
      <c r="Z82" s="795"/>
      <c r="AA82" s="795"/>
      <c r="AB82" s="795"/>
      <c r="AC82" s="795"/>
      <c r="AD82" s="795"/>
      <c r="AE82" s="795"/>
      <c r="AF82" s="795"/>
      <c r="AG82" s="795"/>
      <c r="AH82" s="795"/>
      <c r="AI82" s="795"/>
      <c r="AJ82" s="210"/>
      <c r="AK82" s="164"/>
      <c r="AL82" s="164"/>
      <c r="AM82" s="165"/>
      <c r="AN82" s="165"/>
    </row>
    <row r="83" spans="1:40" s="194" customFormat="1">
      <c r="N83" s="193"/>
      <c r="O83" s="193"/>
      <c r="S83" s="193"/>
      <c r="AJ83" s="210" t="s">
        <v>155</v>
      </c>
      <c r="AK83" s="164"/>
      <c r="AL83" s="164"/>
      <c r="AM83" s="165"/>
      <c r="AN83" s="165"/>
    </row>
    <row r="84" spans="1:40" s="194" customFormat="1">
      <c r="A84" s="194" t="s">
        <v>197</v>
      </c>
      <c r="B84" s="794">
        <f>AJ84</f>
        <v>0</v>
      </c>
      <c r="C84" s="794"/>
      <c r="D84" s="795" t="s">
        <v>2</v>
      </c>
      <c r="E84" s="795"/>
      <c r="N84" s="193"/>
      <c r="O84" s="193"/>
      <c r="S84" s="193"/>
      <c r="AJ84" s="210">
        <v>0</v>
      </c>
      <c r="AK84" s="164"/>
      <c r="AL84" s="164"/>
      <c r="AM84" s="165"/>
      <c r="AN84" s="165"/>
    </row>
    <row r="85" spans="1:40" s="194" customFormat="1">
      <c r="N85" s="193"/>
      <c r="O85" s="193"/>
      <c r="S85" s="193"/>
      <c r="AJ85" s="211"/>
      <c r="AK85" s="164"/>
      <c r="AL85" s="164"/>
      <c r="AM85" s="165"/>
      <c r="AN85" s="165"/>
    </row>
    <row r="86" spans="1:40" s="194" customFormat="1">
      <c r="N86" s="193"/>
      <c r="O86" s="193"/>
      <c r="S86" s="193"/>
      <c r="AJ86" s="211"/>
      <c r="AK86" s="164"/>
      <c r="AL86" s="164"/>
      <c r="AM86" s="165"/>
      <c r="AN86" s="165"/>
    </row>
    <row r="87" spans="1:40" s="194" customFormat="1">
      <c r="A87" s="792" t="s">
        <v>201</v>
      </c>
      <c r="B87" s="792"/>
      <c r="C87" s="792"/>
      <c r="D87" s="792"/>
      <c r="E87" s="792"/>
      <c r="F87" s="792"/>
      <c r="G87" s="792"/>
      <c r="H87" s="792"/>
      <c r="I87" s="792"/>
      <c r="J87" s="792"/>
      <c r="K87" s="792"/>
      <c r="L87" s="792"/>
      <c r="M87" s="792"/>
      <c r="N87" s="792"/>
      <c r="O87" s="792"/>
      <c r="P87" s="792"/>
      <c r="Q87" s="792"/>
      <c r="R87" s="792"/>
      <c r="S87" s="792"/>
      <c r="T87" s="792"/>
      <c r="U87" s="792"/>
      <c r="V87" s="792"/>
      <c r="W87" s="792"/>
      <c r="X87" s="792"/>
      <c r="Y87" s="792"/>
      <c r="Z87" s="792"/>
      <c r="AA87" s="792"/>
      <c r="AB87" s="792"/>
      <c r="AC87" s="792"/>
      <c r="AD87" s="792"/>
      <c r="AE87" s="792"/>
      <c r="AF87" s="792"/>
      <c r="AG87" s="792"/>
      <c r="AH87" s="792"/>
      <c r="AI87" s="792"/>
      <c r="AJ87" s="211"/>
      <c r="AK87" s="164"/>
      <c r="AL87" s="164"/>
      <c r="AM87" s="165"/>
      <c r="AN87" s="165"/>
    </row>
    <row r="88" spans="1:40" s="194" customFormat="1">
      <c r="N88" s="193"/>
      <c r="O88" s="193"/>
      <c r="S88" s="193"/>
      <c r="AJ88" s="211"/>
      <c r="AK88" s="164"/>
      <c r="AL88" s="164"/>
      <c r="AM88" s="165"/>
      <c r="AN88" s="165"/>
    </row>
    <row r="89" spans="1:40" s="194" customFormat="1">
      <c r="A89" s="795" t="s">
        <v>196</v>
      </c>
      <c r="B89" s="795"/>
      <c r="C89" s="795"/>
      <c r="D89" s="795"/>
      <c r="E89" s="795"/>
      <c r="F89" s="795"/>
      <c r="G89" s="795"/>
      <c r="H89" s="795"/>
      <c r="I89" s="795"/>
      <c r="J89" s="795"/>
      <c r="K89" s="795"/>
      <c r="L89" s="795"/>
      <c r="M89" s="795"/>
      <c r="N89" s="795"/>
      <c r="O89" s="795"/>
      <c r="P89" s="795"/>
      <c r="Q89" s="795"/>
      <c r="R89" s="795"/>
      <c r="S89" s="795"/>
      <c r="T89" s="795"/>
      <c r="U89" s="795"/>
      <c r="V89" s="795"/>
      <c r="W89" s="795"/>
      <c r="X89" s="795"/>
      <c r="Y89" s="795"/>
      <c r="Z89" s="795"/>
      <c r="AA89" s="795"/>
      <c r="AB89" s="795"/>
      <c r="AC89" s="795"/>
      <c r="AD89" s="795"/>
      <c r="AE89" s="795"/>
      <c r="AF89" s="795"/>
      <c r="AG89" s="795"/>
      <c r="AH89" s="795"/>
      <c r="AI89" s="795"/>
      <c r="AJ89" s="211"/>
      <c r="AK89" s="164"/>
      <c r="AL89" s="164"/>
      <c r="AM89" s="165"/>
      <c r="AN89" s="165"/>
    </row>
    <row r="90" spans="1:40" s="194" customFormat="1">
      <c r="N90" s="193"/>
      <c r="O90" s="193"/>
      <c r="S90" s="193"/>
      <c r="AJ90" s="210" t="s">
        <v>155</v>
      </c>
      <c r="AK90" s="164"/>
      <c r="AL90" s="164"/>
      <c r="AM90" s="165"/>
      <c r="AN90" s="165"/>
    </row>
    <row r="91" spans="1:40" s="194" customFormat="1">
      <c r="A91" s="194" t="s">
        <v>197</v>
      </c>
      <c r="B91" s="794">
        <f>AJ91</f>
        <v>0</v>
      </c>
      <c r="C91" s="794"/>
      <c r="D91" s="795" t="s">
        <v>2</v>
      </c>
      <c r="E91" s="795"/>
      <c r="N91" s="193"/>
      <c r="O91" s="193"/>
      <c r="S91" s="193"/>
      <c r="AJ91" s="210">
        <v>0</v>
      </c>
      <c r="AK91" s="164"/>
      <c r="AL91" s="164"/>
      <c r="AM91" s="165"/>
      <c r="AN91" s="165"/>
    </row>
    <row r="92" spans="1:40" s="194" customFormat="1">
      <c r="N92" s="193"/>
      <c r="O92" s="193"/>
      <c r="S92" s="193"/>
      <c r="AJ92" s="210"/>
      <c r="AK92" s="164"/>
      <c r="AL92" s="164"/>
      <c r="AM92" s="165"/>
      <c r="AN92" s="165"/>
    </row>
    <row r="93" spans="1:40" s="194" customFormat="1">
      <c r="N93" s="193"/>
      <c r="O93" s="193"/>
      <c r="S93" s="193"/>
      <c r="AJ93" s="210"/>
      <c r="AK93" s="164"/>
      <c r="AL93" s="164"/>
      <c r="AM93" s="165"/>
      <c r="AN93" s="165"/>
    </row>
    <row r="94" spans="1:40" s="194" customFormat="1">
      <c r="A94" s="792" t="s">
        <v>202</v>
      </c>
      <c r="B94" s="792"/>
      <c r="C94" s="792"/>
      <c r="D94" s="792"/>
      <c r="E94" s="792"/>
      <c r="F94" s="792"/>
      <c r="G94" s="792"/>
      <c r="H94" s="792"/>
      <c r="I94" s="792"/>
      <c r="J94" s="792"/>
      <c r="K94" s="792"/>
      <c r="L94" s="792"/>
      <c r="M94" s="792"/>
      <c r="N94" s="792"/>
      <c r="O94" s="792"/>
      <c r="P94" s="792"/>
      <c r="Q94" s="792"/>
      <c r="R94" s="792"/>
      <c r="S94" s="792"/>
      <c r="T94" s="792"/>
      <c r="U94" s="792"/>
      <c r="V94" s="792"/>
      <c r="W94" s="792"/>
      <c r="X94" s="792"/>
      <c r="Y94" s="792"/>
      <c r="Z94" s="792"/>
      <c r="AA94" s="792"/>
      <c r="AB94" s="792"/>
      <c r="AC94" s="792"/>
      <c r="AD94" s="792"/>
      <c r="AE94" s="792"/>
      <c r="AF94" s="792"/>
      <c r="AG94" s="792"/>
      <c r="AH94" s="792"/>
      <c r="AI94" s="792"/>
      <c r="AJ94" s="210"/>
      <c r="AK94" s="164"/>
      <c r="AL94" s="164"/>
      <c r="AM94" s="165"/>
      <c r="AN94" s="165"/>
    </row>
    <row r="95" spans="1:40" s="194" customFormat="1">
      <c r="N95" s="193"/>
      <c r="O95" s="193"/>
      <c r="S95" s="193"/>
      <c r="AJ95" s="210"/>
      <c r="AK95" s="164"/>
      <c r="AL95" s="164"/>
      <c r="AM95" s="165"/>
      <c r="AN95" s="165"/>
    </row>
    <row r="96" spans="1:40" s="194" customFormat="1">
      <c r="A96" s="795" t="s">
        <v>196</v>
      </c>
      <c r="B96" s="795"/>
      <c r="C96" s="795"/>
      <c r="D96" s="795"/>
      <c r="E96" s="795"/>
      <c r="F96" s="795"/>
      <c r="G96" s="795"/>
      <c r="H96" s="795"/>
      <c r="I96" s="795"/>
      <c r="J96" s="795"/>
      <c r="K96" s="795"/>
      <c r="L96" s="795"/>
      <c r="M96" s="795"/>
      <c r="N96" s="795"/>
      <c r="O96" s="795"/>
      <c r="P96" s="795"/>
      <c r="Q96" s="795"/>
      <c r="R96" s="795"/>
      <c r="S96" s="795"/>
      <c r="T96" s="795"/>
      <c r="U96" s="795"/>
      <c r="V96" s="795"/>
      <c r="W96" s="795"/>
      <c r="X96" s="795"/>
      <c r="Y96" s="795"/>
      <c r="Z96" s="795"/>
      <c r="AA96" s="795"/>
      <c r="AB96" s="795"/>
      <c r="AC96" s="795"/>
      <c r="AD96" s="795"/>
      <c r="AE96" s="795"/>
      <c r="AF96" s="795"/>
      <c r="AG96" s="795"/>
      <c r="AH96" s="795"/>
      <c r="AI96" s="795"/>
      <c r="AJ96" s="210"/>
      <c r="AK96" s="164"/>
      <c r="AL96" s="164"/>
      <c r="AM96" s="165"/>
      <c r="AN96" s="165"/>
    </row>
    <row r="97" spans="1:40" s="194" customFormat="1">
      <c r="N97" s="193"/>
      <c r="O97" s="193"/>
      <c r="S97" s="193"/>
      <c r="AJ97" s="210" t="s">
        <v>155</v>
      </c>
      <c r="AK97" s="164"/>
      <c r="AL97" s="164"/>
      <c r="AM97" s="165"/>
      <c r="AN97" s="165"/>
    </row>
    <row r="98" spans="1:40" s="194" customFormat="1">
      <c r="A98" s="194" t="s">
        <v>197</v>
      </c>
      <c r="B98" s="794">
        <f>AJ98</f>
        <v>0</v>
      </c>
      <c r="C98" s="794"/>
      <c r="D98" s="795" t="s">
        <v>2</v>
      </c>
      <c r="E98" s="795"/>
      <c r="N98" s="193"/>
      <c r="O98" s="193"/>
      <c r="S98" s="193"/>
      <c r="AJ98" s="210">
        <v>0</v>
      </c>
      <c r="AK98" s="164"/>
      <c r="AL98" s="164"/>
      <c r="AM98" s="165"/>
      <c r="AN98" s="165"/>
    </row>
    <row r="99" spans="1:40" s="194" customFormat="1">
      <c r="N99" s="193"/>
      <c r="O99" s="193"/>
      <c r="S99" s="193"/>
      <c r="AJ99" s="209"/>
      <c r="AK99" s="164"/>
      <c r="AL99" s="164"/>
      <c r="AM99" s="165"/>
      <c r="AN99" s="165"/>
    </row>
    <row r="100" spans="1:40" s="194" customFormat="1">
      <c r="N100" s="193"/>
      <c r="O100" s="193"/>
      <c r="S100" s="193"/>
      <c r="AJ100" s="209"/>
      <c r="AK100" s="164"/>
      <c r="AL100" s="164"/>
      <c r="AM100" s="165"/>
      <c r="AN100" s="165"/>
    </row>
    <row r="101" spans="1:40">
      <c r="A101" s="752" t="s">
        <v>142</v>
      </c>
      <c r="B101" s="753"/>
      <c r="C101" s="753"/>
      <c r="D101" s="753"/>
      <c r="E101" s="753"/>
      <c r="F101" s="753"/>
      <c r="G101" s="753"/>
      <c r="H101" s="753"/>
      <c r="I101" s="753"/>
      <c r="J101" s="753"/>
      <c r="K101" s="753"/>
      <c r="L101" s="753"/>
      <c r="M101" s="753"/>
      <c r="N101" s="753"/>
      <c r="O101" s="753"/>
      <c r="P101" s="753"/>
      <c r="Q101" s="753"/>
      <c r="R101" s="753"/>
      <c r="S101" s="753"/>
      <c r="T101" s="753"/>
      <c r="U101" s="753"/>
      <c r="V101" s="753"/>
      <c r="W101" s="753"/>
      <c r="X101" s="753"/>
      <c r="Y101" s="753"/>
      <c r="Z101" s="753"/>
      <c r="AA101" s="753"/>
      <c r="AB101" s="753"/>
      <c r="AC101" s="753"/>
      <c r="AD101" s="753"/>
      <c r="AE101" s="753"/>
      <c r="AF101" s="753"/>
      <c r="AG101" s="753"/>
      <c r="AH101" s="753"/>
      <c r="AI101" s="754"/>
      <c r="AJ101" s="148"/>
      <c r="AK101" s="141"/>
      <c r="AL101" s="141"/>
      <c r="AM101" s="149"/>
      <c r="AN101" s="149"/>
    </row>
    <row r="102" spans="1:40">
      <c r="AJ102" s="148"/>
      <c r="AK102" s="141"/>
      <c r="AL102" s="141"/>
      <c r="AM102" s="149"/>
      <c r="AN102" s="149"/>
    </row>
    <row r="103" spans="1:40">
      <c r="A103" s="750" t="s">
        <v>143</v>
      </c>
      <c r="B103" s="750"/>
      <c r="C103" s="750"/>
      <c r="D103" s="750"/>
      <c r="E103" s="750"/>
      <c r="F103" s="750"/>
      <c r="G103" s="750"/>
      <c r="H103" s="750"/>
      <c r="I103" s="750"/>
      <c r="J103" s="750"/>
      <c r="K103" s="750"/>
      <c r="L103" s="750"/>
      <c r="M103" s="750"/>
      <c r="N103" s="750"/>
      <c r="O103" s="750"/>
      <c r="P103" s="750"/>
      <c r="Q103" s="750"/>
      <c r="R103" s="750"/>
      <c r="S103" s="750"/>
      <c r="T103" s="750"/>
      <c r="U103" s="750"/>
      <c r="V103" s="750"/>
      <c r="W103" s="750"/>
      <c r="X103" s="750"/>
      <c r="Y103" s="750"/>
      <c r="Z103" s="750"/>
      <c r="AA103" s="750"/>
      <c r="AB103" s="750"/>
      <c r="AC103" s="750"/>
      <c r="AD103" s="750"/>
      <c r="AE103" s="750"/>
      <c r="AF103" s="750"/>
      <c r="AG103" s="750"/>
      <c r="AH103" s="750"/>
      <c r="AI103" s="750"/>
      <c r="AJ103" s="148"/>
      <c r="AK103" s="141"/>
      <c r="AL103" s="141"/>
      <c r="AM103" s="149"/>
      <c r="AN103" s="149"/>
    </row>
    <row r="104" spans="1:40">
      <c r="AJ104" s="148"/>
      <c r="AK104" s="141"/>
      <c r="AL104" s="141"/>
      <c r="AM104" s="149"/>
      <c r="AN104" s="149"/>
    </row>
    <row r="105" spans="1:40">
      <c r="A105" s="751" t="s">
        <v>144</v>
      </c>
      <c r="B105" s="751"/>
      <c r="C105" s="751"/>
      <c r="D105" s="751"/>
      <c r="E105" s="751"/>
      <c r="F105" s="751"/>
      <c r="G105" s="751"/>
      <c r="H105" s="751"/>
      <c r="I105" s="751"/>
      <c r="J105" s="751"/>
      <c r="K105" s="751"/>
      <c r="L105" s="751"/>
      <c r="M105" s="751"/>
      <c r="N105" s="751"/>
      <c r="O105" s="751"/>
      <c r="P105" s="751"/>
      <c r="Q105" s="751"/>
      <c r="R105" s="751"/>
      <c r="S105" s="751"/>
      <c r="T105" s="751"/>
      <c r="U105" s="751"/>
      <c r="V105" s="751"/>
      <c r="W105" s="751"/>
      <c r="X105" s="751"/>
      <c r="Y105" s="751"/>
      <c r="Z105" s="751"/>
      <c r="AA105" s="751"/>
      <c r="AB105" s="751"/>
      <c r="AC105" s="751"/>
      <c r="AD105" s="751"/>
      <c r="AE105" s="751"/>
      <c r="AF105" s="751"/>
      <c r="AG105" s="751"/>
      <c r="AH105" s="751"/>
      <c r="AI105" s="751"/>
      <c r="AJ105" s="148"/>
      <c r="AK105" s="141"/>
      <c r="AL105" s="141"/>
      <c r="AM105" s="149"/>
      <c r="AN105" s="149"/>
    </row>
    <row r="106" spans="1:40">
      <c r="AJ106" s="148" t="s">
        <v>145</v>
      </c>
      <c r="AK106" s="141" t="s">
        <v>146</v>
      </c>
      <c r="AL106" s="141" t="s">
        <v>147</v>
      </c>
      <c r="AM106" s="149"/>
      <c r="AN106" s="149"/>
    </row>
    <row r="107" spans="1:40">
      <c r="A107" s="143" t="s">
        <v>113</v>
      </c>
      <c r="B107" s="758">
        <f>B26</f>
        <v>0</v>
      </c>
      <c r="C107" s="758"/>
      <c r="D107" s="758"/>
      <c r="E107" s="143" t="s">
        <v>1</v>
      </c>
      <c r="F107" s="67" t="s">
        <v>114</v>
      </c>
      <c r="G107" s="758">
        <f>G26</f>
        <v>8</v>
      </c>
      <c r="H107" s="758"/>
      <c r="I107" s="143" t="s">
        <v>1</v>
      </c>
      <c r="J107" s="67" t="s">
        <v>139</v>
      </c>
      <c r="K107" s="68" t="s">
        <v>126</v>
      </c>
      <c r="L107" s="758">
        <f>AJ107*AK107</f>
        <v>0</v>
      </c>
      <c r="M107" s="758"/>
      <c r="N107" s="105" t="s">
        <v>0</v>
      </c>
      <c r="O107" s="105" t="s">
        <v>114</v>
      </c>
      <c r="P107" s="758">
        <f>AL107</f>
        <v>0</v>
      </c>
      <c r="Q107" s="758"/>
      <c r="R107" s="143" t="s">
        <v>128</v>
      </c>
      <c r="AJ107" s="148">
        <v>0</v>
      </c>
      <c r="AK107" s="141">
        <v>0</v>
      </c>
      <c r="AL107" s="141">
        <v>0</v>
      </c>
      <c r="AM107" s="149"/>
      <c r="AN107" s="149"/>
    </row>
    <row r="108" spans="1:40">
      <c r="A108" s="143" t="s">
        <v>113</v>
      </c>
      <c r="B108" s="758">
        <f>(B107*G107)-(L107*P107)</f>
        <v>0</v>
      </c>
      <c r="C108" s="758"/>
      <c r="D108" s="758"/>
      <c r="E108" s="143" t="s">
        <v>0</v>
      </c>
      <c r="AJ108" s="148"/>
      <c r="AK108" s="141"/>
      <c r="AL108" s="141"/>
      <c r="AM108" s="149"/>
      <c r="AN108" s="149"/>
    </row>
    <row r="109" spans="1:40">
      <c r="AJ109" s="148"/>
      <c r="AK109" s="141"/>
      <c r="AL109" s="141"/>
      <c r="AM109" s="149"/>
      <c r="AN109" s="149"/>
    </row>
    <row r="110" spans="1:40">
      <c r="AJ110" s="148"/>
      <c r="AK110" s="141"/>
      <c r="AL110" s="141"/>
      <c r="AM110" s="149"/>
      <c r="AN110" s="149"/>
    </row>
    <row r="111" spans="1:40" ht="15" customHeight="1">
      <c r="A111" s="749" t="s">
        <v>148</v>
      </c>
      <c r="B111" s="749"/>
      <c r="C111" s="749"/>
      <c r="D111" s="749"/>
      <c r="E111" s="749"/>
      <c r="F111" s="749"/>
      <c r="G111" s="749"/>
      <c r="H111" s="749"/>
      <c r="I111" s="749"/>
      <c r="J111" s="749"/>
      <c r="K111" s="749"/>
      <c r="L111" s="749"/>
      <c r="M111" s="749"/>
      <c r="N111" s="749"/>
      <c r="O111" s="749"/>
      <c r="P111" s="749"/>
      <c r="Q111" s="749"/>
      <c r="R111" s="749"/>
      <c r="S111" s="749"/>
      <c r="T111" s="749"/>
      <c r="U111" s="749"/>
      <c r="V111" s="749"/>
      <c r="W111" s="749"/>
      <c r="X111" s="749"/>
      <c r="Y111" s="749"/>
      <c r="Z111" s="749"/>
      <c r="AA111" s="749"/>
      <c r="AB111" s="749"/>
      <c r="AC111" s="749"/>
      <c r="AD111" s="749"/>
      <c r="AE111" s="749"/>
      <c r="AF111" s="749"/>
      <c r="AG111" s="749"/>
      <c r="AH111" s="749"/>
      <c r="AI111" s="749"/>
      <c r="AJ111" s="148"/>
      <c r="AK111" s="141"/>
      <c r="AL111" s="141"/>
      <c r="AM111" s="149"/>
      <c r="AN111" s="149"/>
    </row>
    <row r="112" spans="1:40">
      <c r="AJ112" s="148"/>
      <c r="AK112" s="141"/>
      <c r="AL112" s="141"/>
      <c r="AM112" s="149"/>
      <c r="AN112" s="149"/>
    </row>
    <row r="113" spans="1:40">
      <c r="A113" s="751" t="s">
        <v>173</v>
      </c>
      <c r="B113" s="751"/>
      <c r="C113" s="751"/>
      <c r="D113" s="751"/>
      <c r="E113" s="751"/>
      <c r="F113" s="751"/>
      <c r="G113" s="751"/>
      <c r="H113" s="751"/>
      <c r="I113" s="751"/>
      <c r="J113" s="751"/>
      <c r="K113" s="751"/>
      <c r="L113" s="751"/>
      <c r="M113" s="751"/>
      <c r="N113" s="751"/>
      <c r="O113" s="751"/>
      <c r="P113" s="751"/>
      <c r="Q113" s="751"/>
      <c r="R113" s="751"/>
      <c r="S113" s="751"/>
      <c r="T113" s="751"/>
      <c r="U113" s="751"/>
      <c r="V113" s="751"/>
      <c r="W113" s="751"/>
      <c r="X113" s="751"/>
      <c r="Y113" s="751"/>
      <c r="Z113" s="751"/>
      <c r="AA113" s="751"/>
      <c r="AB113" s="751"/>
      <c r="AC113" s="751"/>
      <c r="AD113" s="751"/>
      <c r="AE113" s="751"/>
      <c r="AF113" s="751"/>
      <c r="AG113" s="751"/>
      <c r="AH113" s="751"/>
      <c r="AI113" s="751"/>
      <c r="AJ113" s="148"/>
      <c r="AK113" s="141"/>
      <c r="AL113" s="141"/>
      <c r="AM113" s="149"/>
      <c r="AN113" s="149"/>
    </row>
    <row r="114" spans="1:40">
      <c r="A114" s="751" t="s">
        <v>174</v>
      </c>
      <c r="B114" s="751"/>
      <c r="C114" s="751"/>
      <c r="D114" s="751"/>
      <c r="E114" s="751"/>
      <c r="F114" s="751"/>
      <c r="G114" s="751"/>
      <c r="H114" s="751"/>
      <c r="I114" s="751"/>
      <c r="J114" s="751"/>
      <c r="K114" s="751"/>
      <c r="L114" s="751"/>
      <c r="M114" s="751"/>
      <c r="N114" s="751"/>
      <c r="O114" s="751"/>
      <c r="P114" s="751"/>
      <c r="Q114" s="751"/>
      <c r="R114" s="751"/>
      <c r="S114" s="751"/>
      <c r="T114" s="751"/>
      <c r="U114" s="751"/>
      <c r="V114" s="751"/>
      <c r="W114" s="751"/>
      <c r="X114" s="751"/>
      <c r="Y114" s="751"/>
      <c r="Z114" s="751"/>
      <c r="AA114" s="751"/>
      <c r="AB114" s="751"/>
      <c r="AC114" s="751"/>
      <c r="AD114" s="751"/>
      <c r="AE114" s="751"/>
      <c r="AF114" s="751"/>
      <c r="AG114" s="751"/>
      <c r="AH114" s="751"/>
      <c r="AI114" s="751"/>
      <c r="AJ114" s="148"/>
      <c r="AK114" s="141"/>
      <c r="AL114" s="141"/>
      <c r="AM114" s="149"/>
      <c r="AN114" s="149"/>
    </row>
    <row r="115" spans="1:40">
      <c r="AJ115" s="790" t="s">
        <v>149</v>
      </c>
      <c r="AK115" s="790"/>
      <c r="AL115" s="141"/>
      <c r="AM115" s="791" t="s">
        <v>150</v>
      </c>
      <c r="AN115" s="791"/>
    </row>
    <row r="116" spans="1:40">
      <c r="A116" s="143" t="s">
        <v>151</v>
      </c>
      <c r="B116" s="758">
        <f>B26</f>
        <v>0</v>
      </c>
      <c r="C116" s="758"/>
      <c r="D116" s="758"/>
      <c r="E116" s="143" t="s">
        <v>1</v>
      </c>
      <c r="F116" s="67" t="s">
        <v>114</v>
      </c>
      <c r="G116" s="756">
        <v>2</v>
      </c>
      <c r="H116" s="756"/>
      <c r="I116" s="67" t="s">
        <v>139</v>
      </c>
      <c r="J116" s="68" t="s">
        <v>126</v>
      </c>
      <c r="K116" s="758">
        <f>G26</f>
        <v>8</v>
      </c>
      <c r="L116" s="758"/>
      <c r="M116" s="143" t="s">
        <v>1</v>
      </c>
      <c r="N116" s="150" t="s">
        <v>114</v>
      </c>
      <c r="O116" s="758">
        <f>AJ116</f>
        <v>0</v>
      </c>
      <c r="P116" s="758"/>
      <c r="Q116" s="143" t="s">
        <v>128</v>
      </c>
      <c r="R116" s="67" t="s">
        <v>127</v>
      </c>
      <c r="S116" s="758">
        <f>G107*AM116</f>
        <v>0</v>
      </c>
      <c r="T116" s="758"/>
      <c r="AJ116" s="148">
        <v>0</v>
      </c>
      <c r="AK116" s="141"/>
      <c r="AL116" s="141"/>
      <c r="AM116" s="141">
        <v>0</v>
      </c>
      <c r="AN116" s="149"/>
    </row>
    <row r="117" spans="1:40">
      <c r="A117" s="143" t="s">
        <v>151</v>
      </c>
      <c r="B117" s="758">
        <f>(B116*G116)-(K116*O116)+S116</f>
        <v>0</v>
      </c>
      <c r="C117" s="758"/>
      <c r="D117" s="758"/>
      <c r="E117" s="143" t="s">
        <v>1</v>
      </c>
      <c r="AJ117" s="148"/>
      <c r="AK117" s="141"/>
      <c r="AL117" s="141"/>
      <c r="AM117" s="149"/>
      <c r="AN117" s="149"/>
    </row>
    <row r="118" spans="1:40">
      <c r="N118" s="151"/>
      <c r="O118" s="151"/>
      <c r="AJ118" s="148"/>
      <c r="AK118" s="141"/>
      <c r="AL118" s="141"/>
      <c r="AM118" s="149"/>
      <c r="AN118" s="149"/>
    </row>
    <row r="119" spans="1:40">
      <c r="AJ119" s="148"/>
      <c r="AK119" s="141"/>
      <c r="AL119" s="141"/>
      <c r="AM119" s="149"/>
      <c r="AN119" s="149"/>
    </row>
    <row r="120" spans="1:40">
      <c r="A120" s="750" t="s">
        <v>166</v>
      </c>
      <c r="B120" s="750"/>
      <c r="C120" s="750"/>
      <c r="D120" s="750"/>
      <c r="E120" s="750"/>
      <c r="F120" s="750"/>
      <c r="G120" s="750"/>
      <c r="H120" s="750"/>
      <c r="I120" s="750"/>
      <c r="J120" s="750"/>
      <c r="K120" s="750"/>
      <c r="L120" s="750"/>
      <c r="M120" s="750"/>
      <c r="N120" s="750"/>
      <c r="O120" s="750"/>
      <c r="P120" s="750"/>
      <c r="Q120" s="750"/>
      <c r="R120" s="750"/>
      <c r="S120" s="750"/>
      <c r="T120" s="750"/>
      <c r="U120" s="750"/>
      <c r="V120" s="750"/>
      <c r="W120" s="750"/>
      <c r="X120" s="750"/>
      <c r="Y120" s="750"/>
      <c r="Z120" s="750"/>
      <c r="AA120" s="750"/>
      <c r="AB120" s="750"/>
      <c r="AC120" s="750"/>
      <c r="AD120" s="750"/>
      <c r="AE120" s="750"/>
      <c r="AF120" s="750"/>
      <c r="AG120" s="750"/>
      <c r="AH120" s="750"/>
      <c r="AI120" s="750"/>
      <c r="AJ120" s="148"/>
      <c r="AK120" s="141"/>
      <c r="AL120" s="141"/>
      <c r="AM120" s="149"/>
      <c r="AN120" s="149"/>
    </row>
    <row r="121" spans="1:40">
      <c r="AJ121" s="148"/>
      <c r="AK121" s="141"/>
      <c r="AL121" s="141"/>
      <c r="AM121" s="149"/>
      <c r="AN121" s="149"/>
    </row>
    <row r="122" spans="1:40">
      <c r="A122" s="751" t="s">
        <v>175</v>
      </c>
      <c r="B122" s="751"/>
      <c r="C122" s="751"/>
      <c r="D122" s="751"/>
      <c r="E122" s="751"/>
      <c r="F122" s="751"/>
      <c r="G122" s="751"/>
      <c r="H122" s="751"/>
      <c r="I122" s="751"/>
      <c r="J122" s="751"/>
      <c r="K122" s="751"/>
      <c r="L122" s="751"/>
      <c r="M122" s="751"/>
      <c r="N122" s="751"/>
      <c r="O122" s="751"/>
      <c r="P122" s="751"/>
      <c r="Q122" s="751"/>
      <c r="R122" s="751"/>
      <c r="S122" s="751"/>
      <c r="T122" s="751"/>
      <c r="U122" s="751"/>
      <c r="V122" s="751"/>
      <c r="W122" s="751"/>
      <c r="X122" s="751"/>
      <c r="Y122" s="751"/>
      <c r="Z122" s="751"/>
      <c r="AA122" s="751"/>
      <c r="AB122" s="751"/>
      <c r="AC122" s="751"/>
      <c r="AD122" s="751"/>
      <c r="AE122" s="751"/>
      <c r="AF122" s="751"/>
      <c r="AG122" s="751"/>
      <c r="AH122" s="751"/>
      <c r="AI122" s="751"/>
      <c r="AJ122" s="148"/>
      <c r="AK122" s="141"/>
      <c r="AL122" s="141"/>
      <c r="AM122" s="149"/>
      <c r="AN122" s="149"/>
    </row>
    <row r="123" spans="1:40">
      <c r="A123" s="751" t="s">
        <v>176</v>
      </c>
      <c r="B123" s="751"/>
      <c r="C123" s="751"/>
      <c r="D123" s="751"/>
      <c r="E123" s="751"/>
      <c r="F123" s="751"/>
      <c r="G123" s="751"/>
      <c r="H123" s="751"/>
      <c r="I123" s="751"/>
      <c r="J123" s="751"/>
      <c r="K123" s="751"/>
      <c r="L123" s="751"/>
      <c r="M123" s="751"/>
      <c r="N123" s="751"/>
      <c r="O123" s="751"/>
      <c r="P123" s="751"/>
      <c r="Q123" s="751"/>
      <c r="R123" s="751"/>
      <c r="S123" s="751"/>
      <c r="T123" s="751"/>
      <c r="U123" s="751"/>
      <c r="V123" s="751"/>
      <c r="W123" s="751"/>
      <c r="X123" s="751"/>
      <c r="Y123" s="751"/>
      <c r="Z123" s="751"/>
      <c r="AA123" s="751"/>
      <c r="AB123" s="751"/>
      <c r="AC123" s="751"/>
      <c r="AD123" s="751"/>
      <c r="AE123" s="751"/>
      <c r="AF123" s="751"/>
      <c r="AG123" s="751"/>
      <c r="AH123" s="751"/>
      <c r="AI123" s="751"/>
      <c r="AJ123" s="148"/>
      <c r="AK123" s="141"/>
      <c r="AL123" s="141"/>
      <c r="AM123" s="149"/>
      <c r="AN123" s="149"/>
    </row>
    <row r="124" spans="1:40">
      <c r="AJ124" s="148"/>
      <c r="AK124" s="141"/>
      <c r="AL124" s="141"/>
      <c r="AM124" s="149"/>
      <c r="AN124" s="149"/>
    </row>
    <row r="125" spans="1:40">
      <c r="A125" s="143" t="s">
        <v>152</v>
      </c>
      <c r="B125" s="758">
        <f>B116</f>
        <v>0</v>
      </c>
      <c r="C125" s="758"/>
      <c r="D125" s="758"/>
      <c r="E125" s="143" t="s">
        <v>1</v>
      </c>
      <c r="F125" s="67" t="s">
        <v>114</v>
      </c>
      <c r="G125" s="758">
        <f>K26</f>
        <v>1.5</v>
      </c>
      <c r="H125" s="758"/>
      <c r="I125" s="143" t="s">
        <v>1</v>
      </c>
      <c r="J125" s="67" t="s">
        <v>114</v>
      </c>
      <c r="K125" s="758">
        <v>2</v>
      </c>
      <c r="L125" s="758"/>
      <c r="M125" s="67" t="s">
        <v>139</v>
      </c>
      <c r="N125" s="146" t="s">
        <v>126</v>
      </c>
      <c r="O125" s="758">
        <f>G107</f>
        <v>8</v>
      </c>
      <c r="P125" s="758"/>
      <c r="Q125" s="143" t="s">
        <v>1</v>
      </c>
      <c r="R125" s="67" t="s">
        <v>114</v>
      </c>
      <c r="S125" s="758">
        <f>K26</f>
        <v>1.5</v>
      </c>
      <c r="T125" s="758"/>
      <c r="U125" s="143" t="s">
        <v>1</v>
      </c>
      <c r="V125" s="67" t="s">
        <v>114</v>
      </c>
      <c r="W125" s="758">
        <v>0</v>
      </c>
      <c r="X125" s="758"/>
      <c r="Y125" s="143" t="s">
        <v>128</v>
      </c>
      <c r="Z125" s="67" t="s">
        <v>139</v>
      </c>
      <c r="AA125" s="67" t="s">
        <v>126</v>
      </c>
      <c r="AB125" s="183">
        <f>AJ133</f>
        <v>0</v>
      </c>
      <c r="AC125" s="67" t="s">
        <v>114</v>
      </c>
      <c r="AD125" s="757">
        <v>8.85</v>
      </c>
      <c r="AE125" s="757"/>
      <c r="AF125" s="67" t="s">
        <v>128</v>
      </c>
      <c r="AJ125" s="148"/>
      <c r="AK125" s="141"/>
      <c r="AL125" s="141"/>
      <c r="AM125" s="149"/>
      <c r="AN125" s="149"/>
    </row>
    <row r="126" spans="1:40">
      <c r="A126" s="143" t="s">
        <v>113</v>
      </c>
      <c r="B126" s="796">
        <f>(B125*G125*K125)-(O125*S125*W125)-(AB125*AD125)</f>
        <v>0</v>
      </c>
      <c r="C126" s="796"/>
      <c r="D126" s="796"/>
      <c r="E126" s="143" t="s">
        <v>0</v>
      </c>
      <c r="AJ126" s="148"/>
      <c r="AK126" s="141"/>
      <c r="AL126" s="141"/>
      <c r="AM126" s="149"/>
      <c r="AN126" s="149"/>
    </row>
    <row r="127" spans="1:40">
      <c r="AJ127" s="148"/>
      <c r="AK127" s="141"/>
      <c r="AL127" s="141"/>
      <c r="AM127" s="149"/>
      <c r="AN127" s="149"/>
    </row>
    <row r="128" spans="1:40">
      <c r="AJ128" s="148"/>
      <c r="AK128" s="141"/>
      <c r="AL128" s="141"/>
      <c r="AM128" s="149"/>
      <c r="AN128" s="149"/>
    </row>
    <row r="129" spans="1:40">
      <c r="A129" s="750" t="s">
        <v>153</v>
      </c>
      <c r="B129" s="750"/>
      <c r="C129" s="750"/>
      <c r="D129" s="750"/>
      <c r="E129" s="750"/>
      <c r="F129" s="750"/>
      <c r="G129" s="750"/>
      <c r="H129" s="750"/>
      <c r="I129" s="750"/>
      <c r="J129" s="750"/>
      <c r="K129" s="750"/>
      <c r="L129" s="750"/>
      <c r="M129" s="750"/>
      <c r="N129" s="750"/>
      <c r="O129" s="750"/>
      <c r="P129" s="750"/>
      <c r="Q129" s="750"/>
      <c r="R129" s="750"/>
      <c r="S129" s="750"/>
      <c r="T129" s="750"/>
      <c r="U129" s="750"/>
      <c r="V129" s="750"/>
      <c r="W129" s="750"/>
      <c r="X129" s="750"/>
      <c r="Y129" s="750"/>
      <c r="Z129" s="750"/>
      <c r="AA129" s="750"/>
      <c r="AB129" s="750"/>
      <c r="AC129" s="750"/>
      <c r="AD129" s="750"/>
      <c r="AE129" s="750"/>
      <c r="AF129" s="750"/>
      <c r="AG129" s="750"/>
      <c r="AH129" s="750"/>
      <c r="AI129" s="750"/>
      <c r="AJ129" s="148"/>
      <c r="AK129" s="141"/>
      <c r="AL129" s="141"/>
      <c r="AM129" s="149"/>
      <c r="AN129" s="149"/>
    </row>
    <row r="130" spans="1:40">
      <c r="AJ130" s="148"/>
      <c r="AK130" s="141"/>
      <c r="AL130" s="141"/>
      <c r="AM130" s="149"/>
      <c r="AN130" s="149"/>
    </row>
    <row r="131" spans="1:40">
      <c r="A131" s="751" t="s">
        <v>154</v>
      </c>
      <c r="B131" s="751"/>
      <c r="C131" s="751"/>
      <c r="D131" s="751"/>
      <c r="E131" s="751"/>
      <c r="F131" s="751"/>
      <c r="G131" s="751"/>
      <c r="H131" s="751"/>
      <c r="I131" s="751"/>
      <c r="J131" s="751"/>
      <c r="K131" s="751"/>
      <c r="L131" s="751"/>
      <c r="M131" s="751"/>
      <c r="N131" s="751"/>
      <c r="O131" s="751"/>
      <c r="P131" s="751"/>
      <c r="Q131" s="751"/>
      <c r="R131" s="751"/>
      <c r="S131" s="751"/>
      <c r="T131" s="751"/>
      <c r="U131" s="751"/>
      <c r="V131" s="751"/>
      <c r="W131" s="751"/>
      <c r="X131" s="751"/>
      <c r="Y131" s="751"/>
      <c r="Z131" s="751"/>
      <c r="AA131" s="751"/>
      <c r="AB131" s="751"/>
      <c r="AC131" s="751"/>
      <c r="AD131" s="751"/>
      <c r="AE131" s="751"/>
      <c r="AF131" s="751"/>
      <c r="AG131" s="751"/>
      <c r="AH131" s="751"/>
      <c r="AI131" s="751"/>
      <c r="AJ131" s="148"/>
      <c r="AK131" s="141"/>
      <c r="AL131" s="141"/>
      <c r="AM131" s="149"/>
      <c r="AN131" s="149"/>
    </row>
    <row r="132" spans="1:40">
      <c r="AJ132" s="148" t="s">
        <v>155</v>
      </c>
      <c r="AK132" s="141"/>
      <c r="AL132" s="141"/>
      <c r="AM132" s="149"/>
      <c r="AN132" s="149"/>
    </row>
    <row r="133" spans="1:40">
      <c r="A133" s="143" t="s">
        <v>119</v>
      </c>
      <c r="B133" s="758">
        <f>AJ133</f>
        <v>0</v>
      </c>
      <c r="C133" s="758"/>
      <c r="D133" s="751" t="s">
        <v>2</v>
      </c>
      <c r="E133" s="751"/>
      <c r="AJ133" s="148">
        <v>0</v>
      </c>
      <c r="AK133" s="141"/>
      <c r="AL133" s="141"/>
      <c r="AM133" s="149"/>
      <c r="AN133" s="149"/>
    </row>
    <row r="134" spans="1:40">
      <c r="AJ134" s="148"/>
      <c r="AK134" s="141"/>
      <c r="AL134" s="141"/>
      <c r="AM134" s="149"/>
      <c r="AN134" s="149"/>
    </row>
    <row r="135" spans="1:40">
      <c r="AJ135" s="148"/>
      <c r="AK135" s="141"/>
      <c r="AL135" s="141"/>
      <c r="AM135" s="149"/>
      <c r="AN135" s="149"/>
    </row>
    <row r="136" spans="1:40">
      <c r="A136" s="750" t="s">
        <v>156</v>
      </c>
      <c r="B136" s="750"/>
      <c r="C136" s="750"/>
      <c r="D136" s="750"/>
      <c r="E136" s="750"/>
      <c r="F136" s="750"/>
      <c r="G136" s="750"/>
      <c r="H136" s="750"/>
      <c r="I136" s="750"/>
      <c r="J136" s="750"/>
      <c r="K136" s="750"/>
      <c r="L136" s="750"/>
      <c r="M136" s="750"/>
      <c r="N136" s="750"/>
      <c r="O136" s="750"/>
      <c r="P136" s="750"/>
      <c r="Q136" s="750"/>
      <c r="R136" s="750"/>
      <c r="S136" s="750"/>
      <c r="T136" s="750"/>
      <c r="U136" s="750"/>
      <c r="V136" s="750"/>
      <c r="W136" s="750"/>
      <c r="X136" s="750"/>
      <c r="Y136" s="750"/>
      <c r="Z136" s="750"/>
      <c r="AA136" s="750"/>
      <c r="AB136" s="750"/>
      <c r="AC136" s="750"/>
      <c r="AD136" s="750"/>
      <c r="AE136" s="750"/>
      <c r="AF136" s="750"/>
      <c r="AG136" s="750"/>
      <c r="AH136" s="750"/>
      <c r="AI136" s="750"/>
      <c r="AJ136" s="148"/>
      <c r="AK136" s="141"/>
      <c r="AL136" s="141"/>
      <c r="AM136" s="149"/>
      <c r="AN136" s="149"/>
    </row>
    <row r="137" spans="1:40">
      <c r="AJ137" s="148"/>
      <c r="AK137" s="141"/>
      <c r="AL137" s="141"/>
      <c r="AM137" s="149"/>
      <c r="AN137" s="149"/>
    </row>
    <row r="138" spans="1:40">
      <c r="A138" s="751" t="s">
        <v>172</v>
      </c>
      <c r="B138" s="751"/>
      <c r="C138" s="751"/>
      <c r="D138" s="751"/>
      <c r="E138" s="751"/>
      <c r="F138" s="751"/>
      <c r="G138" s="751"/>
      <c r="H138" s="751"/>
      <c r="I138" s="751"/>
      <c r="J138" s="751"/>
      <c r="K138" s="751"/>
      <c r="L138" s="751"/>
      <c r="M138" s="751"/>
      <c r="N138" s="751"/>
      <c r="O138" s="751"/>
      <c r="P138" s="751"/>
      <c r="Q138" s="751"/>
      <c r="R138" s="751"/>
      <c r="S138" s="751"/>
      <c r="T138" s="751"/>
      <c r="U138" s="751"/>
      <c r="V138" s="751"/>
      <c r="W138" s="751"/>
      <c r="X138" s="751"/>
      <c r="Y138" s="751"/>
      <c r="Z138" s="751"/>
      <c r="AA138" s="751"/>
      <c r="AB138" s="751"/>
      <c r="AC138" s="751"/>
      <c r="AD138" s="751"/>
      <c r="AE138" s="751"/>
      <c r="AF138" s="751"/>
      <c r="AG138" s="751"/>
      <c r="AH138" s="751"/>
      <c r="AI138" s="751"/>
      <c r="AJ138" s="148"/>
      <c r="AK138" s="141"/>
      <c r="AL138" s="141"/>
      <c r="AM138" s="149"/>
      <c r="AN138" s="149"/>
    </row>
    <row r="139" spans="1:40">
      <c r="AJ139" s="148"/>
      <c r="AK139" s="141"/>
      <c r="AL139" s="141"/>
      <c r="AM139" s="149"/>
      <c r="AN139" s="149"/>
    </row>
    <row r="140" spans="1:40">
      <c r="A140" s="143" t="s">
        <v>113</v>
      </c>
      <c r="B140" s="758">
        <f>B117</f>
        <v>0</v>
      </c>
      <c r="C140" s="758"/>
      <c r="D140" s="758"/>
      <c r="E140" s="143" t="s">
        <v>1</v>
      </c>
      <c r="F140" s="67" t="s">
        <v>114</v>
      </c>
      <c r="G140" s="67" t="s">
        <v>126</v>
      </c>
      <c r="H140" s="758">
        <v>0.15</v>
      </c>
      <c r="I140" s="758"/>
      <c r="J140" s="143" t="s">
        <v>1</v>
      </c>
      <c r="K140" s="143" t="s">
        <v>127</v>
      </c>
      <c r="L140" s="758">
        <v>0.1</v>
      </c>
      <c r="M140" s="758"/>
      <c r="N140" s="105" t="s">
        <v>1</v>
      </c>
      <c r="O140" s="105" t="s">
        <v>128</v>
      </c>
      <c r="P140" s="67"/>
      <c r="Q140" s="758"/>
      <c r="R140" s="758"/>
      <c r="AJ140" s="148"/>
      <c r="AK140" s="141"/>
      <c r="AL140" s="141"/>
      <c r="AM140" s="149"/>
      <c r="AN140" s="149"/>
    </row>
    <row r="141" spans="1:40">
      <c r="A141" s="143" t="s">
        <v>113</v>
      </c>
      <c r="B141" s="758">
        <f>B140*(H140+L140)</f>
        <v>0</v>
      </c>
      <c r="C141" s="758"/>
      <c r="D141" s="758"/>
      <c r="E141" s="143" t="s">
        <v>0</v>
      </c>
      <c r="AJ141" s="148"/>
      <c r="AK141" s="141"/>
      <c r="AL141" s="141"/>
      <c r="AM141" s="149"/>
      <c r="AN141" s="149"/>
    </row>
    <row r="142" spans="1:40">
      <c r="AJ142" s="148"/>
      <c r="AK142" s="141"/>
      <c r="AL142" s="141"/>
      <c r="AM142" s="149"/>
      <c r="AN142" s="149"/>
    </row>
    <row r="143" spans="1:40">
      <c r="AJ143" s="148"/>
      <c r="AK143" s="141"/>
      <c r="AL143" s="141"/>
      <c r="AM143" s="149"/>
      <c r="AN143" s="149"/>
    </row>
    <row r="144" spans="1:40" s="155" customFormat="1" ht="15" customHeight="1">
      <c r="A144" s="749" t="s">
        <v>157</v>
      </c>
      <c r="B144" s="749"/>
      <c r="C144" s="749"/>
      <c r="D144" s="749"/>
      <c r="E144" s="749"/>
      <c r="F144" s="749"/>
      <c r="G144" s="749"/>
      <c r="H144" s="749"/>
      <c r="I144" s="749"/>
      <c r="J144" s="749"/>
      <c r="K144" s="749"/>
      <c r="L144" s="749"/>
      <c r="M144" s="749"/>
      <c r="N144" s="749"/>
      <c r="O144" s="749"/>
      <c r="P144" s="749"/>
      <c r="Q144" s="749"/>
      <c r="R144" s="749"/>
      <c r="S144" s="749"/>
      <c r="T144" s="749"/>
      <c r="U144" s="749"/>
      <c r="V144" s="749"/>
      <c r="W144" s="749"/>
      <c r="X144" s="749"/>
      <c r="Y144" s="749"/>
      <c r="Z144" s="749"/>
      <c r="AA144" s="749"/>
      <c r="AB144" s="749"/>
      <c r="AC144" s="749"/>
      <c r="AD144" s="749"/>
      <c r="AE144" s="749"/>
      <c r="AF144" s="749"/>
      <c r="AG144" s="749"/>
      <c r="AH144" s="749"/>
      <c r="AI144" s="749"/>
      <c r="AJ144" s="152"/>
      <c r="AK144" s="153"/>
      <c r="AL144" s="153"/>
      <c r="AM144" s="154"/>
      <c r="AN144" s="154"/>
    </row>
    <row r="145" spans="1:40">
      <c r="AM145" s="149"/>
      <c r="AN145" s="149"/>
    </row>
    <row r="146" spans="1:40">
      <c r="A146" s="751" t="s">
        <v>158</v>
      </c>
      <c r="B146" s="751"/>
      <c r="C146" s="751"/>
      <c r="D146" s="751"/>
      <c r="E146" s="751"/>
      <c r="F146" s="751"/>
      <c r="G146" s="751"/>
      <c r="H146" s="751"/>
      <c r="I146" s="751"/>
      <c r="J146" s="751"/>
      <c r="K146" s="751"/>
      <c r="L146" s="751"/>
      <c r="M146" s="751"/>
      <c r="N146" s="751"/>
      <c r="O146" s="751"/>
      <c r="P146" s="751"/>
      <c r="Q146" s="751"/>
      <c r="R146" s="751"/>
      <c r="S146" s="751"/>
      <c r="T146" s="751"/>
      <c r="U146" s="751"/>
      <c r="V146" s="751"/>
      <c r="W146" s="751"/>
      <c r="X146" s="751"/>
      <c r="Y146" s="751"/>
      <c r="Z146" s="751"/>
      <c r="AA146" s="751"/>
      <c r="AB146" s="751"/>
      <c r="AC146" s="751"/>
      <c r="AD146" s="751"/>
      <c r="AE146" s="751"/>
      <c r="AF146" s="751"/>
      <c r="AG146" s="751"/>
      <c r="AH146" s="751"/>
      <c r="AI146" s="751"/>
      <c r="AM146" s="149"/>
      <c r="AN146" s="149"/>
    </row>
    <row r="147" spans="1:40">
      <c r="A147" s="751" t="s">
        <v>159</v>
      </c>
      <c r="B147" s="751"/>
      <c r="C147" s="751"/>
      <c r="D147" s="751"/>
      <c r="E147" s="751"/>
      <c r="F147" s="751"/>
      <c r="G147" s="751"/>
      <c r="H147" s="751"/>
      <c r="I147" s="751"/>
      <c r="J147" s="751"/>
      <c r="K147" s="751"/>
      <c r="L147" s="751"/>
      <c r="M147" s="751"/>
      <c r="N147" s="751"/>
      <c r="O147" s="751"/>
      <c r="P147" s="751"/>
      <c r="Q147" s="751"/>
      <c r="R147" s="751"/>
      <c r="S147" s="751"/>
      <c r="T147" s="751"/>
      <c r="U147" s="751"/>
      <c r="V147" s="751"/>
      <c r="W147" s="751"/>
      <c r="X147" s="751"/>
      <c r="Y147" s="751"/>
      <c r="Z147" s="751"/>
      <c r="AA147" s="751"/>
      <c r="AB147" s="751"/>
      <c r="AC147" s="751"/>
      <c r="AD147" s="751"/>
      <c r="AE147" s="751"/>
      <c r="AF147" s="751"/>
      <c r="AG147" s="751"/>
      <c r="AH147" s="751"/>
      <c r="AI147" s="751"/>
      <c r="AM147" s="149"/>
      <c r="AN147" s="149"/>
    </row>
    <row r="148" spans="1:40">
      <c r="AJ148" s="756" t="s">
        <v>160</v>
      </c>
      <c r="AK148" s="756"/>
      <c r="AL148" s="105" t="s">
        <v>161</v>
      </c>
      <c r="AM148" s="149"/>
      <c r="AN148" s="149"/>
    </row>
    <row r="149" spans="1:40">
      <c r="A149" s="143" t="s">
        <v>113</v>
      </c>
      <c r="B149" s="755">
        <f>AJ150</f>
        <v>0</v>
      </c>
      <c r="C149" s="755"/>
      <c r="D149" s="143" t="s">
        <v>2</v>
      </c>
      <c r="F149" s="143" t="s">
        <v>114</v>
      </c>
      <c r="G149" s="756">
        <f>AL150</f>
        <v>0.2</v>
      </c>
      <c r="H149" s="756"/>
      <c r="I149" s="143" t="s">
        <v>162</v>
      </c>
      <c r="AK149" s="150"/>
      <c r="AM149" s="149"/>
      <c r="AN149" s="149"/>
    </row>
    <row r="150" spans="1:40">
      <c r="A150" s="143" t="s">
        <v>163</v>
      </c>
      <c r="B150" s="758">
        <f>B149*G149</f>
        <v>0</v>
      </c>
      <c r="C150" s="758"/>
      <c r="D150" s="751" t="s">
        <v>0</v>
      </c>
      <c r="E150" s="751"/>
      <c r="AJ150" s="150">
        <v>0</v>
      </c>
      <c r="AL150" s="105">
        <f>PI()*0.25^2</f>
        <v>0.2</v>
      </c>
      <c r="AM150" s="149"/>
      <c r="AN150" s="149"/>
    </row>
    <row r="153" spans="1:40">
      <c r="A153" s="750" t="s">
        <v>164</v>
      </c>
      <c r="B153" s="750"/>
      <c r="C153" s="750"/>
      <c r="D153" s="750"/>
      <c r="E153" s="750"/>
      <c r="F153" s="750"/>
      <c r="G153" s="750"/>
      <c r="H153" s="750"/>
      <c r="I153" s="750"/>
      <c r="J153" s="750"/>
      <c r="K153" s="750"/>
      <c r="L153" s="750"/>
      <c r="M153" s="750"/>
      <c r="N153" s="750"/>
      <c r="O153" s="750"/>
      <c r="P153" s="750"/>
      <c r="Q153" s="750"/>
      <c r="R153" s="750"/>
      <c r="S153" s="750"/>
      <c r="T153" s="750"/>
      <c r="U153" s="750"/>
      <c r="V153" s="750"/>
      <c r="W153" s="750"/>
      <c r="X153" s="750"/>
      <c r="Y153" s="750"/>
      <c r="Z153" s="750"/>
      <c r="AA153" s="750"/>
      <c r="AB153" s="750"/>
      <c r="AC153" s="750"/>
      <c r="AD153" s="750"/>
      <c r="AE153" s="750"/>
      <c r="AF153" s="750"/>
      <c r="AG153" s="750"/>
      <c r="AH153" s="750"/>
      <c r="AI153" s="750"/>
    </row>
    <row r="155" spans="1:40">
      <c r="A155" s="751" t="s">
        <v>165</v>
      </c>
      <c r="B155" s="751"/>
      <c r="C155" s="751"/>
      <c r="D155" s="751"/>
      <c r="E155" s="751"/>
      <c r="F155" s="751"/>
      <c r="G155" s="751"/>
      <c r="H155" s="751"/>
      <c r="I155" s="751"/>
      <c r="J155" s="751"/>
      <c r="K155" s="751"/>
      <c r="L155" s="751"/>
      <c r="M155" s="751"/>
      <c r="N155" s="751"/>
      <c r="O155" s="751"/>
      <c r="P155" s="751"/>
      <c r="Q155" s="751"/>
      <c r="R155" s="751"/>
      <c r="S155" s="751"/>
      <c r="T155" s="751"/>
      <c r="U155" s="751"/>
      <c r="V155" s="751"/>
      <c r="W155" s="751"/>
      <c r="X155" s="751"/>
      <c r="Y155" s="751"/>
      <c r="Z155" s="751"/>
      <c r="AA155" s="751"/>
      <c r="AB155" s="751"/>
      <c r="AC155" s="751"/>
      <c r="AD155" s="751"/>
      <c r="AE155" s="751"/>
      <c r="AF155" s="751"/>
      <c r="AG155" s="751"/>
      <c r="AH155" s="751"/>
      <c r="AI155" s="751"/>
    </row>
    <row r="157" spans="1:40">
      <c r="A157" s="143" t="s">
        <v>152</v>
      </c>
      <c r="B157" s="758">
        <f>B27</f>
        <v>0</v>
      </c>
      <c r="C157" s="758"/>
      <c r="D157" s="758"/>
      <c r="E157" s="143" t="s">
        <v>0</v>
      </c>
    </row>
  </sheetData>
  <mergeCells count="112">
    <mergeCell ref="B91:C91"/>
    <mergeCell ref="D91:E91"/>
    <mergeCell ref="A94:AI94"/>
    <mergeCell ref="A96:AI96"/>
    <mergeCell ref="A80:AI80"/>
    <mergeCell ref="A82:AI82"/>
    <mergeCell ref="B84:C84"/>
    <mergeCell ref="D84:E84"/>
    <mergeCell ref="A87:AI87"/>
    <mergeCell ref="B77:C77"/>
    <mergeCell ref="D77:E77"/>
    <mergeCell ref="B150:C150"/>
    <mergeCell ref="D150:E150"/>
    <mergeCell ref="A153:AI153"/>
    <mergeCell ref="A155:AI155"/>
    <mergeCell ref="A120:AI120"/>
    <mergeCell ref="A122:AI122"/>
    <mergeCell ref="A123:AI123"/>
    <mergeCell ref="B125:D125"/>
    <mergeCell ref="G125:H125"/>
    <mergeCell ref="K125:L125"/>
    <mergeCell ref="O125:P125"/>
    <mergeCell ref="S125:T125"/>
    <mergeCell ref="W125:X125"/>
    <mergeCell ref="AD125:AE125"/>
    <mergeCell ref="B117:D117"/>
    <mergeCell ref="B108:D108"/>
    <mergeCell ref="A111:AI111"/>
    <mergeCell ref="A113:AI113"/>
    <mergeCell ref="A114:AI114"/>
    <mergeCell ref="B98:C98"/>
    <mergeCell ref="D98:E98"/>
    <mergeCell ref="A89:AI89"/>
    <mergeCell ref="B157:D157"/>
    <mergeCell ref="A144:AI144"/>
    <mergeCell ref="A146:AI146"/>
    <mergeCell ref="A147:AI147"/>
    <mergeCell ref="AJ148:AK148"/>
    <mergeCell ref="B149:C149"/>
    <mergeCell ref="G149:H149"/>
    <mergeCell ref="B141:D141"/>
    <mergeCell ref="B126:D126"/>
    <mergeCell ref="A129:AI129"/>
    <mergeCell ref="A131:AI131"/>
    <mergeCell ref="B133:C133"/>
    <mergeCell ref="D133:E133"/>
    <mergeCell ref="A136:AI136"/>
    <mergeCell ref="A138:AI138"/>
    <mergeCell ref="B140:D140"/>
    <mergeCell ref="H140:I140"/>
    <mergeCell ref="L140:M140"/>
    <mergeCell ref="Q140:R140"/>
    <mergeCell ref="B116:D116"/>
    <mergeCell ref="G116:H116"/>
    <mergeCell ref="K116:L116"/>
    <mergeCell ref="O116:P116"/>
    <mergeCell ref="S116:T116"/>
    <mergeCell ref="AJ115:AK115"/>
    <mergeCell ref="AM115:AN115"/>
    <mergeCell ref="B58:D58"/>
    <mergeCell ref="A101:AI101"/>
    <mergeCell ref="A103:AI103"/>
    <mergeCell ref="A105:AI105"/>
    <mergeCell ref="B107:D107"/>
    <mergeCell ref="G107:H107"/>
    <mergeCell ref="L107:M107"/>
    <mergeCell ref="P107:Q107"/>
    <mergeCell ref="A60:AG60"/>
    <mergeCell ref="A62:AE62"/>
    <mergeCell ref="B64:D64"/>
    <mergeCell ref="A66:AI66"/>
    <mergeCell ref="A68:AI68"/>
    <mergeCell ref="B70:C70"/>
    <mergeCell ref="D70:E70"/>
    <mergeCell ref="A73:AI73"/>
    <mergeCell ref="A75:AI75"/>
    <mergeCell ref="C57:E57"/>
    <mergeCell ref="H57:I57"/>
    <mergeCell ref="M57:N57"/>
    <mergeCell ref="A38:AI38"/>
    <mergeCell ref="A40:AI40"/>
    <mergeCell ref="B49:D49"/>
    <mergeCell ref="G49:H49"/>
    <mergeCell ref="B50:D50"/>
    <mergeCell ref="A53:AI53"/>
    <mergeCell ref="A55:AI55"/>
    <mergeCell ref="AJ41:AK41"/>
    <mergeCell ref="B42:D42"/>
    <mergeCell ref="A45:AI45"/>
    <mergeCell ref="A47:AI47"/>
    <mergeCell ref="B27:D27"/>
    <mergeCell ref="A29:AI29"/>
    <mergeCell ref="A31:AI31"/>
    <mergeCell ref="A33:AI33"/>
    <mergeCell ref="AJ34:AK34"/>
    <mergeCell ref="B35:D35"/>
    <mergeCell ref="B26:C26"/>
    <mergeCell ref="G26:H26"/>
    <mergeCell ref="K26:L26"/>
    <mergeCell ref="O26:P26"/>
    <mergeCell ref="A2:AI2"/>
    <mergeCell ref="A6:AI6"/>
    <mergeCell ref="A8:AI8"/>
    <mergeCell ref="A10:AI10"/>
    <mergeCell ref="B12:C12"/>
    <mergeCell ref="F12:G12"/>
    <mergeCell ref="J12:K12"/>
    <mergeCell ref="A15:AI15"/>
    <mergeCell ref="A17:AI17"/>
    <mergeCell ref="B19:C19"/>
    <mergeCell ref="A22:AI22"/>
    <mergeCell ref="A24:AI24"/>
  </mergeCells>
  <pageMargins left="0.511811024" right="0.511811024" top="0.78740157499999996" bottom="0.78740157499999996" header="0.31496062000000002" footer="0.31496062000000002"/>
  <pageSetup paperSize="9" scale="64" orientation="portrait" horizontalDpi="4294967293" verticalDpi="4294967293" r:id="rId1"/>
  <rowBreaks count="1" manualBreakCount="1">
    <brk id="79" max="34" man="1"/>
  </rowBreaks>
  <colBreaks count="1" manualBreakCount="1">
    <brk id="35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7">
    <tabColor rgb="FF00B050"/>
  </sheetPr>
  <dimension ref="B1:K44"/>
  <sheetViews>
    <sheetView view="pageBreakPreview" topLeftCell="A29" zoomScale="85" zoomScaleSheetLayoutView="85" workbookViewId="0">
      <selection activeCell="G36" sqref="G36"/>
    </sheetView>
  </sheetViews>
  <sheetFormatPr defaultColWidth="9.140625" defaultRowHeight="15"/>
  <cols>
    <col min="1" max="1" width="2.28515625" style="109" customWidth="1"/>
    <col min="2" max="2" width="8.28515625" style="108" customWidth="1"/>
    <col min="3" max="3" width="13" style="108" customWidth="1"/>
    <col min="4" max="4" width="9.140625" style="108"/>
    <col min="5" max="5" width="60.7109375" style="109" customWidth="1"/>
    <col min="6" max="6" width="9.140625" style="108"/>
    <col min="7" max="8" width="9.140625" style="110"/>
    <col min="9" max="9" width="10.28515625" style="110" customWidth="1"/>
    <col min="10" max="10" width="9.140625" style="109"/>
    <col min="11" max="11" width="9.140625" style="115"/>
    <col min="12" max="16384" width="9.140625" style="109"/>
  </cols>
  <sheetData>
    <row r="1" spans="2:11" ht="18.75">
      <c r="B1" s="771" t="s">
        <v>104</v>
      </c>
      <c r="C1" s="771"/>
      <c r="D1" s="771"/>
      <c r="E1" s="771"/>
      <c r="F1" s="771"/>
      <c r="G1" s="771"/>
      <c r="H1" s="771"/>
      <c r="I1" s="771"/>
    </row>
    <row r="2" spans="2:11" ht="18.75">
      <c r="B2" s="168"/>
      <c r="C2" s="168"/>
      <c r="D2" s="168"/>
      <c r="E2" s="168"/>
      <c r="F2" s="168"/>
      <c r="G2" s="168"/>
      <c r="H2" s="168"/>
      <c r="I2" s="168"/>
    </row>
    <row r="3" spans="2:11">
      <c r="B3" s="772" t="s">
        <v>6</v>
      </c>
      <c r="C3" s="773"/>
      <c r="D3" s="773"/>
      <c r="E3" s="773"/>
      <c r="F3" s="773"/>
      <c r="G3" s="773"/>
      <c r="H3" s="773"/>
      <c r="I3" s="773"/>
    </row>
    <row r="4" spans="2:11">
      <c r="B4" s="772" t="s">
        <v>105</v>
      </c>
      <c r="C4" s="772"/>
      <c r="D4" s="772"/>
      <c r="E4" s="772"/>
      <c r="F4" s="772"/>
      <c r="G4" s="772"/>
      <c r="H4" s="772"/>
      <c r="I4" s="772"/>
    </row>
    <row r="5" spans="2:11" ht="15" customHeight="1">
      <c r="B5" s="774" t="str">
        <f>'PLANILHA GLOBAL'!$B$17:$I$17</f>
        <v>CONTRATO: 1023180-37/2015</v>
      </c>
      <c r="C5" s="774"/>
      <c r="D5" s="774"/>
      <c r="E5" s="774"/>
      <c r="F5" s="774"/>
      <c r="G5" s="774"/>
      <c r="H5" s="774"/>
      <c r="I5" s="774"/>
    </row>
    <row r="6" spans="2:11">
      <c r="B6" s="107" t="s">
        <v>8</v>
      </c>
      <c r="C6" s="770" t="s">
        <v>106</v>
      </c>
      <c r="D6" s="770"/>
      <c r="E6" s="770"/>
      <c r="F6" s="770"/>
      <c r="G6" s="770"/>
      <c r="H6" s="770"/>
      <c r="I6" s="770"/>
    </row>
    <row r="7" spans="2:11">
      <c r="B7" s="107" t="s">
        <v>9</v>
      </c>
      <c r="C7" s="770" t="str">
        <f>'MEMORIAL 3'!A2</f>
        <v>RUA FRANCISCO ALVES DE ARRUDA</v>
      </c>
      <c r="D7" s="770"/>
      <c r="E7" s="770"/>
      <c r="F7" s="770"/>
      <c r="G7" s="770"/>
      <c r="H7" s="770"/>
      <c r="I7" s="770"/>
    </row>
    <row r="8" spans="2:11">
      <c r="H8" s="110" t="s">
        <v>92</v>
      </c>
      <c r="I8" s="111">
        <v>0.87309999999999999</v>
      </c>
    </row>
    <row r="9" spans="2:11" ht="30">
      <c r="B9" s="733" t="s">
        <v>10</v>
      </c>
      <c r="C9" s="733"/>
      <c r="D9" s="733"/>
      <c r="E9" s="112" t="str">
        <f>'PLANILHA GLOBAL'!E21</f>
        <v>Sistema Nacional de Pesquisas de Custos e Índides da Construção Civil - SINAPI / Agosto - 2015</v>
      </c>
      <c r="F9" s="113"/>
      <c r="G9" s="113"/>
      <c r="H9" s="110" t="s">
        <v>11</v>
      </c>
      <c r="I9" s="114">
        <v>0.24229999999999999</v>
      </c>
    </row>
    <row r="11" spans="2:11">
      <c r="B11" s="731" t="s">
        <v>12</v>
      </c>
      <c r="C11" s="731" t="s">
        <v>13</v>
      </c>
      <c r="D11" s="735" t="s">
        <v>14</v>
      </c>
      <c r="E11" s="731" t="s">
        <v>15</v>
      </c>
      <c r="F11" s="731" t="s">
        <v>16</v>
      </c>
      <c r="G11" s="732" t="s">
        <v>17</v>
      </c>
      <c r="H11" s="783" t="s">
        <v>18</v>
      </c>
      <c r="I11" s="783"/>
    </row>
    <row r="12" spans="2:11">
      <c r="B12" s="731"/>
      <c r="C12" s="731"/>
      <c r="D12" s="736"/>
      <c r="E12" s="731"/>
      <c r="F12" s="731"/>
      <c r="G12" s="732"/>
      <c r="H12" s="171" t="s">
        <v>19</v>
      </c>
      <c r="I12" s="170" t="s">
        <v>20</v>
      </c>
    </row>
    <row r="13" spans="2:11">
      <c r="E13" s="118"/>
    </row>
    <row r="14" spans="2:11">
      <c r="B14" s="169" t="s">
        <v>12</v>
      </c>
      <c r="C14" s="169" t="s">
        <v>13</v>
      </c>
      <c r="D14" s="169" t="s">
        <v>21</v>
      </c>
      <c r="E14" s="726" t="s">
        <v>22</v>
      </c>
      <c r="F14" s="726"/>
      <c r="G14" s="726"/>
      <c r="H14" s="726"/>
      <c r="I14" s="170">
        <f>SUM(I15:I17)</f>
        <v>0</v>
      </c>
    </row>
    <row r="15" spans="2:11">
      <c r="B15" s="124" t="s">
        <v>23</v>
      </c>
      <c r="C15" s="124" t="s">
        <v>24</v>
      </c>
      <c r="D15" s="208" t="s">
        <v>25</v>
      </c>
      <c r="E15" s="124" t="s">
        <v>26</v>
      </c>
      <c r="F15" s="208" t="s">
        <v>0</v>
      </c>
      <c r="G15" s="207">
        <f>'MEMORIAL 3'!J12</f>
        <v>0</v>
      </c>
      <c r="H15" s="207">
        <f>ROUND(K15+(K15*$I$9),2)</f>
        <v>253.01</v>
      </c>
      <c r="I15" s="207">
        <f>ROUND(G15*H15,2)</f>
        <v>0</v>
      </c>
      <c r="K15" s="115">
        <f>'PLANILHA GLOBAL'!$K27</f>
        <v>203.66</v>
      </c>
    </row>
    <row r="16" spans="2:11">
      <c r="B16" s="124" t="s">
        <v>23</v>
      </c>
      <c r="C16" s="124" t="s">
        <v>28</v>
      </c>
      <c r="D16" s="208" t="s">
        <v>27</v>
      </c>
      <c r="E16" s="124" t="s">
        <v>30</v>
      </c>
      <c r="F16" s="208" t="s">
        <v>2</v>
      </c>
      <c r="G16" s="207">
        <f>'MEMORIAL 3'!B19</f>
        <v>0</v>
      </c>
      <c r="H16" s="207">
        <f>ROUND(K16+(K16*$I$9),2)</f>
        <v>61.99</v>
      </c>
      <c r="I16" s="207">
        <f>ROUND(G16*H16,2)</f>
        <v>0</v>
      </c>
      <c r="K16" s="115">
        <f>'PLANILHA GLOBAL'!$K28</f>
        <v>49.9</v>
      </c>
    </row>
    <row r="17" spans="2:11" ht="30">
      <c r="B17" s="124" t="s">
        <v>23</v>
      </c>
      <c r="C17" s="208">
        <v>78472</v>
      </c>
      <c r="D17" s="208" t="s">
        <v>29</v>
      </c>
      <c r="E17" s="124" t="s">
        <v>31</v>
      </c>
      <c r="F17" s="208" t="s">
        <v>0</v>
      </c>
      <c r="G17" s="207">
        <f>'MEMORIAL 3'!B27</f>
        <v>0</v>
      </c>
      <c r="H17" s="207">
        <f>ROUND(K17+(K17*$I$9),2)</f>
        <v>0.32</v>
      </c>
      <c r="I17" s="207">
        <f>ROUND(G17*H17,2)</f>
        <v>0</v>
      </c>
      <c r="K17" s="115">
        <f>'PLANILHA GLOBAL'!$K29</f>
        <v>0.26</v>
      </c>
    </row>
    <row r="18" spans="2:11">
      <c r="B18" s="730"/>
      <c r="C18" s="730"/>
      <c r="D18" s="730"/>
      <c r="E18" s="730"/>
      <c r="F18" s="730"/>
      <c r="G18" s="730"/>
      <c r="H18" s="730"/>
      <c r="I18" s="730"/>
    </row>
    <row r="20" spans="2:11">
      <c r="B20" s="169" t="s">
        <v>12</v>
      </c>
      <c r="C20" s="169" t="s">
        <v>13</v>
      </c>
      <c r="D20" s="169" t="s">
        <v>32</v>
      </c>
      <c r="E20" s="726" t="s">
        <v>33</v>
      </c>
      <c r="F20" s="726"/>
      <c r="G20" s="726"/>
      <c r="H20" s="726"/>
      <c r="I20" s="170">
        <f>SUM(I21:I30)</f>
        <v>0</v>
      </c>
    </row>
    <row r="21" spans="2:11" ht="30">
      <c r="B21" s="120" t="s">
        <v>23</v>
      </c>
      <c r="C21" s="121" t="s">
        <v>34</v>
      </c>
      <c r="D21" s="120" t="s">
        <v>35</v>
      </c>
      <c r="E21" s="128" t="s">
        <v>36</v>
      </c>
      <c r="F21" s="120" t="s">
        <v>3</v>
      </c>
      <c r="G21" s="12">
        <f>ROUND('MEMORIAL 3'!B35,2)</f>
        <v>0</v>
      </c>
      <c r="H21" s="12">
        <f t="shared" ref="H21:H30" si="0">ROUND(K21+(K21*$I$9),2)</f>
        <v>2.0699999999999998</v>
      </c>
      <c r="I21" s="12">
        <f>ROUND(G21*H21,2)</f>
        <v>0</v>
      </c>
      <c r="K21" s="115">
        <f>'PLANILHA GLOBAL'!$K33</f>
        <v>1.67</v>
      </c>
    </row>
    <row r="22" spans="2:11" ht="30" hidden="1">
      <c r="B22" s="123" t="s">
        <v>23</v>
      </c>
      <c r="C22" s="129">
        <v>41722</v>
      </c>
      <c r="D22" s="123" t="s">
        <v>37</v>
      </c>
      <c r="E22" s="130" t="s">
        <v>100</v>
      </c>
      <c r="F22" s="123" t="s">
        <v>3</v>
      </c>
      <c r="G22" s="126">
        <f>'MEMORIAL 3'!B42</f>
        <v>0</v>
      </c>
      <c r="H22" s="126">
        <f t="shared" si="0"/>
        <v>4.3</v>
      </c>
      <c r="I22" s="126">
        <f t="shared" ref="I22:I30" si="1">ROUND(G22*H22,2)</f>
        <v>0</v>
      </c>
      <c r="K22" s="115">
        <f>'PLANILHA GLOBAL'!$K34</f>
        <v>3.46</v>
      </c>
    </row>
    <row r="23" spans="2:11" ht="30">
      <c r="B23" s="123" t="s">
        <v>23</v>
      </c>
      <c r="C23" s="125">
        <v>72888</v>
      </c>
      <c r="D23" s="123" t="s">
        <v>37</v>
      </c>
      <c r="E23" s="131" t="s">
        <v>39</v>
      </c>
      <c r="F23" s="123" t="s">
        <v>3</v>
      </c>
      <c r="G23" s="126">
        <f>'MEMORIAL 3'!B50</f>
        <v>0</v>
      </c>
      <c r="H23" s="126">
        <f t="shared" si="0"/>
        <v>1.06</v>
      </c>
      <c r="I23" s="126">
        <f t="shared" si="1"/>
        <v>0</v>
      </c>
      <c r="K23" s="115">
        <f>'PLANILHA GLOBAL'!$K35</f>
        <v>0.85</v>
      </c>
    </row>
    <row r="24" spans="2:11" ht="30">
      <c r="B24" s="123" t="s">
        <v>23</v>
      </c>
      <c r="C24" s="125">
        <v>72875</v>
      </c>
      <c r="D24" s="123" t="s">
        <v>38</v>
      </c>
      <c r="E24" s="131" t="s">
        <v>41</v>
      </c>
      <c r="F24" s="123" t="s">
        <v>42</v>
      </c>
      <c r="G24" s="162">
        <f>'MEMORIAL 3'!B58</f>
        <v>0</v>
      </c>
      <c r="H24" s="162">
        <f t="shared" si="0"/>
        <v>1.49</v>
      </c>
      <c r="I24" s="162">
        <f t="shared" si="1"/>
        <v>0</v>
      </c>
      <c r="K24" s="115">
        <f>'PLANILHA GLOBAL'!$K36</f>
        <v>1.2</v>
      </c>
    </row>
    <row r="25" spans="2:11" hidden="1">
      <c r="B25" s="124" t="s">
        <v>23</v>
      </c>
      <c r="C25" s="208">
        <v>72961</v>
      </c>
      <c r="D25" s="208" t="s">
        <v>35</v>
      </c>
      <c r="E25" s="124" t="s">
        <v>167</v>
      </c>
      <c r="F25" s="208" t="s">
        <v>0</v>
      </c>
      <c r="G25" s="242">
        <f>'MEMORIAL 3'!B64</f>
        <v>0</v>
      </c>
      <c r="H25" s="212">
        <f t="shared" si="0"/>
        <v>1.57</v>
      </c>
      <c r="I25" s="242">
        <f t="shared" si="1"/>
        <v>0</v>
      </c>
      <c r="K25" s="115">
        <f>'PLANILHA GLOBAL'!K37</f>
        <v>1.26</v>
      </c>
    </row>
    <row r="26" spans="2:11">
      <c r="B26" s="124" t="s">
        <v>23</v>
      </c>
      <c r="C26" s="201" t="s">
        <v>186</v>
      </c>
      <c r="D26" s="208" t="s">
        <v>40</v>
      </c>
      <c r="E26" s="240" t="s">
        <v>181</v>
      </c>
      <c r="F26" s="238" t="s">
        <v>2</v>
      </c>
      <c r="G26" s="243">
        <f>'MEMORIAL 3'!B70</f>
        <v>0</v>
      </c>
      <c r="H26" s="244">
        <f t="shared" si="0"/>
        <v>71.930000000000007</v>
      </c>
      <c r="I26" s="230">
        <f t="shared" si="1"/>
        <v>0</v>
      </c>
      <c r="J26" s="98"/>
      <c r="K26" s="115">
        <f>'PLANILHA GLOBAL'!K38</f>
        <v>57.9</v>
      </c>
    </row>
    <row r="27" spans="2:11">
      <c r="B27" s="124" t="s">
        <v>23</v>
      </c>
      <c r="C27" s="201" t="s">
        <v>187</v>
      </c>
      <c r="D27" s="208" t="s">
        <v>168</v>
      </c>
      <c r="E27" s="240" t="s">
        <v>182</v>
      </c>
      <c r="F27" s="238" t="s">
        <v>2</v>
      </c>
      <c r="G27" s="244">
        <f>'MEMORIAL 3'!B77</f>
        <v>0</v>
      </c>
      <c r="H27" s="244">
        <f t="shared" si="0"/>
        <v>44.96</v>
      </c>
      <c r="I27" s="230">
        <f t="shared" si="1"/>
        <v>0</v>
      </c>
      <c r="J27" s="98"/>
      <c r="K27" s="115">
        <f>'PLANILHA GLOBAL'!K39</f>
        <v>36.19</v>
      </c>
    </row>
    <row r="28" spans="2:11">
      <c r="B28" s="124" t="s">
        <v>23</v>
      </c>
      <c r="C28" s="201" t="s">
        <v>188</v>
      </c>
      <c r="D28" s="208" t="s">
        <v>191</v>
      </c>
      <c r="E28" s="240" t="s">
        <v>183</v>
      </c>
      <c r="F28" s="238" t="s">
        <v>2</v>
      </c>
      <c r="G28" s="244">
        <f>'MEMORIAL 3'!B84</f>
        <v>0</v>
      </c>
      <c r="H28" s="244">
        <f t="shared" si="0"/>
        <v>40.46</v>
      </c>
      <c r="I28" s="230">
        <f t="shared" si="1"/>
        <v>0</v>
      </c>
      <c r="J28" s="98"/>
      <c r="K28" s="115">
        <f>'PLANILHA GLOBAL'!K40</f>
        <v>32.57</v>
      </c>
    </row>
    <row r="29" spans="2:11">
      <c r="B29" s="124" t="s">
        <v>23</v>
      </c>
      <c r="C29" s="201" t="s">
        <v>189</v>
      </c>
      <c r="D29" s="208" t="s">
        <v>192</v>
      </c>
      <c r="E29" s="240" t="s">
        <v>184</v>
      </c>
      <c r="F29" s="238" t="s">
        <v>2</v>
      </c>
      <c r="G29" s="244">
        <f>'MEMORIAL 3'!B91</f>
        <v>0</v>
      </c>
      <c r="H29" s="244">
        <f t="shared" si="0"/>
        <v>89.92</v>
      </c>
      <c r="I29" s="230">
        <f t="shared" si="1"/>
        <v>0</v>
      </c>
      <c r="J29" s="98"/>
      <c r="K29" s="115">
        <f>'PLANILHA GLOBAL'!K41</f>
        <v>72.38</v>
      </c>
    </row>
    <row r="30" spans="2:11">
      <c r="B30" s="124" t="s">
        <v>23</v>
      </c>
      <c r="C30" s="201" t="s">
        <v>190</v>
      </c>
      <c r="D30" s="208" t="s">
        <v>193</v>
      </c>
      <c r="E30" s="241" t="s">
        <v>185</v>
      </c>
      <c r="F30" s="239" t="s">
        <v>2</v>
      </c>
      <c r="G30" s="245">
        <f>'MEMORIAL 3'!B98</f>
        <v>0</v>
      </c>
      <c r="H30" s="245">
        <f t="shared" si="0"/>
        <v>103.41</v>
      </c>
      <c r="I30" s="230">
        <f t="shared" si="1"/>
        <v>0</v>
      </c>
      <c r="J30" s="98"/>
      <c r="K30" s="115">
        <f>'PLANILHA GLOBAL'!K42</f>
        <v>83.24</v>
      </c>
    </row>
    <row r="31" spans="2:11">
      <c r="B31" s="730"/>
      <c r="C31" s="730"/>
      <c r="D31" s="730"/>
      <c r="E31" s="730"/>
      <c r="F31" s="730"/>
      <c r="G31" s="730"/>
      <c r="H31" s="730"/>
      <c r="I31" s="730"/>
    </row>
    <row r="33" spans="2:11">
      <c r="B33" s="169" t="s">
        <v>12</v>
      </c>
      <c r="C33" s="169" t="s">
        <v>13</v>
      </c>
      <c r="D33" s="169" t="s">
        <v>43</v>
      </c>
      <c r="E33" s="726" t="s">
        <v>44</v>
      </c>
      <c r="F33" s="726"/>
      <c r="G33" s="726"/>
      <c r="H33" s="726"/>
      <c r="I33" s="170">
        <f>ROUND(SUM(I34:I40),2)</f>
        <v>0</v>
      </c>
    </row>
    <row r="34" spans="2:11" ht="30">
      <c r="B34" s="120" t="s">
        <v>23</v>
      </c>
      <c r="C34" s="121">
        <v>72799</v>
      </c>
      <c r="D34" s="120" t="s">
        <v>45</v>
      </c>
      <c r="E34" s="128" t="s">
        <v>46</v>
      </c>
      <c r="F34" s="120" t="s">
        <v>0</v>
      </c>
      <c r="G34" s="182">
        <f>ROUND('MEMORIAL 3'!B108,2)</f>
        <v>0</v>
      </c>
      <c r="H34" s="133">
        <f>ROUND(K34+(K34*$I$9),2)</f>
        <v>81.430000000000007</v>
      </c>
      <c r="I34" s="133">
        <f>ROUND(G34*H34,2)</f>
        <v>0</v>
      </c>
      <c r="K34" s="115">
        <f>'PLANILHA GLOBAL'!$K47</f>
        <v>65.55</v>
      </c>
    </row>
    <row r="35" spans="2:11" ht="30">
      <c r="B35" s="123" t="s">
        <v>23</v>
      </c>
      <c r="C35" s="125" t="s">
        <v>102</v>
      </c>
      <c r="D35" s="123" t="s">
        <v>47</v>
      </c>
      <c r="E35" s="131" t="s">
        <v>101</v>
      </c>
      <c r="F35" s="123" t="s">
        <v>1</v>
      </c>
      <c r="G35" s="134">
        <f>'MEMORIAL 3'!B117</f>
        <v>0</v>
      </c>
      <c r="H35" s="126">
        <f t="shared" ref="H35:H40" si="2">ROUND(K35+(K35*$I$9),2)</f>
        <v>49.93</v>
      </c>
      <c r="I35" s="126">
        <f t="shared" ref="I35:I40" si="3">ROUND(G35*H35,2)</f>
        <v>0</v>
      </c>
      <c r="K35" s="115">
        <f>'PLANILHA GLOBAL'!$K48</f>
        <v>40.19</v>
      </c>
    </row>
    <row r="36" spans="2:11" ht="30">
      <c r="B36" s="123" t="s">
        <v>23</v>
      </c>
      <c r="C36" s="125" t="s">
        <v>53</v>
      </c>
      <c r="D36" s="123" t="s">
        <v>48</v>
      </c>
      <c r="E36" s="131" t="s">
        <v>54</v>
      </c>
      <c r="F36" s="123" t="s">
        <v>0</v>
      </c>
      <c r="G36" s="134">
        <f>ROUND('MEMORIAL 3'!B126,2)</f>
        <v>0</v>
      </c>
      <c r="H36" s="126">
        <f t="shared" si="2"/>
        <v>36.369999999999997</v>
      </c>
      <c r="I36" s="126">
        <f t="shared" si="3"/>
        <v>0</v>
      </c>
      <c r="K36" s="115">
        <f>'PLANILHA GLOBAL'!$K49</f>
        <v>29.28</v>
      </c>
    </row>
    <row r="37" spans="2:11" ht="45">
      <c r="B37" s="135" t="s">
        <v>178</v>
      </c>
      <c r="C37" s="136" t="s">
        <v>217</v>
      </c>
      <c r="D37" s="135" t="s">
        <v>4</v>
      </c>
      <c r="E37" s="187" t="s">
        <v>179</v>
      </c>
      <c r="F37" s="135" t="s">
        <v>2</v>
      </c>
      <c r="G37" s="134">
        <f>'MEMORIAL 3'!B133</f>
        <v>0</v>
      </c>
      <c r="H37" s="126">
        <f t="shared" si="2"/>
        <v>491.39</v>
      </c>
      <c r="I37" s="126">
        <f t="shared" si="3"/>
        <v>0</v>
      </c>
      <c r="K37" s="115">
        <f>'PLANILHA GLOBAL'!K50</f>
        <v>395.55</v>
      </c>
    </row>
    <row r="38" spans="2:11">
      <c r="B38" s="123" t="s">
        <v>93</v>
      </c>
      <c r="C38" s="125">
        <v>75390</v>
      </c>
      <c r="D38" s="123" t="s">
        <v>5</v>
      </c>
      <c r="E38" s="131" t="s">
        <v>49</v>
      </c>
      <c r="F38" s="123" t="s">
        <v>0</v>
      </c>
      <c r="G38" s="134">
        <f>'MEMORIAL 3'!B141</f>
        <v>0</v>
      </c>
      <c r="H38" s="126">
        <f t="shared" si="2"/>
        <v>2.67</v>
      </c>
      <c r="I38" s="126">
        <f t="shared" si="3"/>
        <v>0</v>
      </c>
      <c r="K38" s="115">
        <f>'PLANILHA GLOBAL'!$K51</f>
        <v>2.15</v>
      </c>
    </row>
    <row r="39" spans="2:11" ht="30">
      <c r="B39" s="137" t="s">
        <v>94</v>
      </c>
      <c r="C39" s="167" t="s">
        <v>216</v>
      </c>
      <c r="D39" s="135" t="s">
        <v>50</v>
      </c>
      <c r="E39" s="138" t="s">
        <v>95</v>
      </c>
      <c r="F39" s="135" t="s">
        <v>0</v>
      </c>
      <c r="G39" s="134">
        <f>'MEMORIAL 3'!B150</f>
        <v>0</v>
      </c>
      <c r="H39" s="126">
        <f t="shared" si="2"/>
        <v>258.11</v>
      </c>
      <c r="I39" s="126">
        <f t="shared" si="3"/>
        <v>0</v>
      </c>
      <c r="K39" s="115">
        <f>'PLANILHA GLOBAL'!$K52</f>
        <v>207.77</v>
      </c>
    </row>
    <row r="40" spans="2:11">
      <c r="B40" s="139" t="s">
        <v>93</v>
      </c>
      <c r="C40" s="108">
        <v>84523</v>
      </c>
      <c r="D40" s="139" t="s">
        <v>107</v>
      </c>
      <c r="E40" s="140" t="s">
        <v>51</v>
      </c>
      <c r="F40" s="139" t="s">
        <v>0</v>
      </c>
      <c r="G40" s="110">
        <f>'MEMORIAL 3'!B157</f>
        <v>0</v>
      </c>
      <c r="H40" s="132">
        <f t="shared" si="2"/>
        <v>1.91</v>
      </c>
      <c r="I40" s="132">
        <f t="shared" si="3"/>
        <v>0</v>
      </c>
      <c r="K40" s="115">
        <f>'PLANILHA GLOBAL'!$K53</f>
        <v>1.54</v>
      </c>
    </row>
    <row r="41" spans="2:11">
      <c r="B41" s="730"/>
      <c r="C41" s="730"/>
      <c r="D41" s="730"/>
      <c r="E41" s="730"/>
      <c r="F41" s="730"/>
      <c r="G41" s="730"/>
      <c r="H41" s="730"/>
      <c r="I41" s="730"/>
    </row>
    <row r="43" spans="2:11">
      <c r="B43" s="775" t="s">
        <v>52</v>
      </c>
      <c r="C43" s="776"/>
      <c r="D43" s="776"/>
      <c r="E43" s="776"/>
      <c r="F43" s="776"/>
      <c r="G43" s="776"/>
      <c r="H43" s="777"/>
      <c r="I43" s="781">
        <f>I33+I20+I14</f>
        <v>0</v>
      </c>
    </row>
    <row r="44" spans="2:11">
      <c r="B44" s="778"/>
      <c r="C44" s="779"/>
      <c r="D44" s="779"/>
      <c r="E44" s="779"/>
      <c r="F44" s="779"/>
      <c r="G44" s="779"/>
      <c r="H44" s="780"/>
      <c r="I44" s="782"/>
    </row>
  </sheetData>
  <mergeCells count="22">
    <mergeCell ref="C7:I7"/>
    <mergeCell ref="B1:I1"/>
    <mergeCell ref="B3:I3"/>
    <mergeCell ref="B4:I4"/>
    <mergeCell ref="B5:I5"/>
    <mergeCell ref="C6:I6"/>
    <mergeCell ref="B9:D9"/>
    <mergeCell ref="B11:B12"/>
    <mergeCell ref="C11:C12"/>
    <mergeCell ref="D11:D12"/>
    <mergeCell ref="E11:E12"/>
    <mergeCell ref="E33:H33"/>
    <mergeCell ref="B41:I41"/>
    <mergeCell ref="B43:H44"/>
    <mergeCell ref="I43:I44"/>
    <mergeCell ref="G11:G12"/>
    <mergeCell ref="H11:I11"/>
    <mergeCell ref="E14:H14"/>
    <mergeCell ref="B18:I18"/>
    <mergeCell ref="E20:H20"/>
    <mergeCell ref="B31:I31"/>
    <mergeCell ref="F11:F12"/>
  </mergeCells>
  <pageMargins left="0.511811024" right="0.511811024" top="0.78740157499999996" bottom="0.78740157499999996" header="0.31496062000000002" footer="0.31496062000000002"/>
  <pageSetup paperSize="9" scale="72" orientation="portrait" horizontalDpi="4294967293" verticalDpi="4294967293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8">
    <tabColor theme="0" tint="-0.249977111117893"/>
  </sheetPr>
  <dimension ref="A2:AN157"/>
  <sheetViews>
    <sheetView view="pageBreakPreview" topLeftCell="A108" zoomScale="85" zoomScaleSheetLayoutView="85" workbookViewId="0">
      <selection activeCell="F135" sqref="F135"/>
    </sheetView>
  </sheetViews>
  <sheetFormatPr defaultColWidth="9.140625" defaultRowHeight="15"/>
  <cols>
    <col min="1" max="1" width="3.7109375" style="174" customWidth="1"/>
    <col min="2" max="3" width="4.42578125" style="174" customWidth="1"/>
    <col min="4" max="13" width="3.7109375" style="174" customWidth="1"/>
    <col min="14" max="15" width="3.7109375" style="172" customWidth="1"/>
    <col min="16" max="18" width="3.7109375" style="174" customWidth="1"/>
    <col min="19" max="19" width="3.7109375" style="172" customWidth="1"/>
    <col min="20" max="35" width="3.7109375" style="174" customWidth="1"/>
    <col min="36" max="36" width="12.28515625" style="181" customWidth="1"/>
    <col min="37" max="38" width="9.140625" style="172"/>
    <col min="39" max="16384" width="9.140625" style="174"/>
  </cols>
  <sheetData>
    <row r="2" spans="1:40" ht="30" customHeight="1">
      <c r="A2" s="784" t="s">
        <v>177</v>
      </c>
      <c r="B2" s="785"/>
      <c r="C2" s="785"/>
      <c r="D2" s="785"/>
      <c r="E2" s="785"/>
      <c r="F2" s="785"/>
      <c r="G2" s="785"/>
      <c r="H2" s="785"/>
      <c r="I2" s="785"/>
      <c r="J2" s="785"/>
      <c r="K2" s="785"/>
      <c r="L2" s="785"/>
      <c r="M2" s="785"/>
      <c r="N2" s="785"/>
      <c r="O2" s="785"/>
      <c r="P2" s="785"/>
      <c r="Q2" s="785"/>
      <c r="R2" s="785"/>
      <c r="S2" s="785"/>
      <c r="T2" s="785"/>
      <c r="U2" s="785"/>
      <c r="V2" s="785"/>
      <c r="W2" s="785"/>
      <c r="X2" s="785"/>
      <c r="Y2" s="785"/>
      <c r="Z2" s="785"/>
      <c r="AA2" s="785"/>
      <c r="AB2" s="785"/>
      <c r="AC2" s="785"/>
      <c r="AD2" s="785"/>
      <c r="AE2" s="785"/>
      <c r="AF2" s="785"/>
      <c r="AG2" s="785"/>
      <c r="AH2" s="785"/>
      <c r="AI2" s="786"/>
    </row>
    <row r="6" spans="1:40">
      <c r="A6" s="752" t="s">
        <v>108</v>
      </c>
      <c r="B6" s="753"/>
      <c r="C6" s="753"/>
      <c r="D6" s="753"/>
      <c r="E6" s="753"/>
      <c r="F6" s="753"/>
      <c r="G6" s="753"/>
      <c r="H6" s="753"/>
      <c r="I6" s="753"/>
      <c r="J6" s="753"/>
      <c r="K6" s="753"/>
      <c r="L6" s="753"/>
      <c r="M6" s="753"/>
      <c r="N6" s="753"/>
      <c r="O6" s="753"/>
      <c r="P6" s="753"/>
      <c r="Q6" s="753"/>
      <c r="R6" s="753"/>
      <c r="S6" s="753"/>
      <c r="T6" s="753"/>
      <c r="U6" s="753"/>
      <c r="V6" s="753"/>
      <c r="W6" s="753"/>
      <c r="X6" s="753"/>
      <c r="Y6" s="753"/>
      <c r="Z6" s="753"/>
      <c r="AA6" s="753"/>
      <c r="AB6" s="753"/>
      <c r="AC6" s="753"/>
      <c r="AD6" s="753"/>
      <c r="AE6" s="753"/>
      <c r="AF6" s="753"/>
      <c r="AG6" s="753"/>
      <c r="AH6" s="753"/>
      <c r="AI6" s="754"/>
    </row>
    <row r="8" spans="1:40">
      <c r="A8" s="750" t="s">
        <v>109</v>
      </c>
      <c r="B8" s="750"/>
      <c r="C8" s="750"/>
      <c r="D8" s="750"/>
      <c r="E8" s="750"/>
      <c r="F8" s="750"/>
      <c r="G8" s="750"/>
      <c r="H8" s="750"/>
      <c r="I8" s="750"/>
      <c r="J8" s="750"/>
      <c r="K8" s="750"/>
      <c r="L8" s="750"/>
      <c r="M8" s="750"/>
      <c r="N8" s="750"/>
      <c r="O8" s="750"/>
      <c r="P8" s="750"/>
      <c r="Q8" s="750"/>
      <c r="R8" s="750"/>
      <c r="S8" s="750"/>
      <c r="T8" s="750"/>
      <c r="U8" s="750"/>
      <c r="V8" s="750"/>
      <c r="W8" s="750"/>
      <c r="X8" s="750"/>
      <c r="Y8" s="750"/>
      <c r="Z8" s="750"/>
      <c r="AA8" s="750"/>
      <c r="AB8" s="750"/>
      <c r="AC8" s="750"/>
      <c r="AD8" s="750"/>
      <c r="AE8" s="750"/>
      <c r="AF8" s="750"/>
      <c r="AG8" s="750"/>
      <c r="AH8" s="750"/>
      <c r="AI8" s="750"/>
    </row>
    <row r="10" spans="1:40" ht="30" customHeight="1">
      <c r="A10" s="787" t="s">
        <v>110</v>
      </c>
      <c r="B10" s="787"/>
      <c r="C10" s="787"/>
      <c r="D10" s="787"/>
      <c r="E10" s="787"/>
      <c r="F10" s="787"/>
      <c r="G10" s="787"/>
      <c r="H10" s="787"/>
      <c r="I10" s="787"/>
      <c r="J10" s="787"/>
      <c r="K10" s="787"/>
      <c r="L10" s="787"/>
      <c r="M10" s="787"/>
      <c r="N10" s="787"/>
      <c r="O10" s="787"/>
      <c r="P10" s="787"/>
      <c r="Q10" s="787"/>
      <c r="R10" s="787"/>
      <c r="S10" s="787"/>
      <c r="T10" s="787"/>
      <c r="U10" s="787"/>
      <c r="V10" s="787"/>
      <c r="W10" s="787"/>
      <c r="X10" s="787"/>
      <c r="Y10" s="787"/>
      <c r="Z10" s="787"/>
      <c r="AA10" s="787"/>
      <c r="AB10" s="787"/>
      <c r="AC10" s="787"/>
      <c r="AD10" s="787"/>
      <c r="AE10" s="787"/>
      <c r="AF10" s="787"/>
      <c r="AG10" s="787"/>
      <c r="AH10" s="787"/>
      <c r="AI10" s="787"/>
    </row>
    <row r="11" spans="1:40">
      <c r="N11" s="181"/>
      <c r="O11" s="181"/>
      <c r="AJ11" s="177" t="s">
        <v>111</v>
      </c>
      <c r="AK11" s="177" t="s">
        <v>112</v>
      </c>
      <c r="AL11" s="141"/>
      <c r="AM11" s="178"/>
      <c r="AN11" s="178"/>
    </row>
    <row r="12" spans="1:40" s="172" customFormat="1">
      <c r="A12" s="176" t="s">
        <v>113</v>
      </c>
      <c r="B12" s="758">
        <f>AJ12</f>
        <v>0</v>
      </c>
      <c r="C12" s="758"/>
      <c r="D12" s="172" t="s">
        <v>1</v>
      </c>
      <c r="E12" s="181" t="s">
        <v>114</v>
      </c>
      <c r="F12" s="758">
        <f>AK12</f>
        <v>0</v>
      </c>
      <c r="G12" s="758"/>
      <c r="H12" s="172" t="s">
        <v>1</v>
      </c>
      <c r="I12" s="181" t="s">
        <v>115</v>
      </c>
      <c r="J12" s="758">
        <f>B12*F12</f>
        <v>0</v>
      </c>
      <c r="K12" s="758"/>
      <c r="L12" s="172" t="s">
        <v>0</v>
      </c>
      <c r="N12" s="181"/>
      <c r="O12" s="181"/>
      <c r="AJ12" s="177">
        <v>0</v>
      </c>
      <c r="AK12" s="177">
        <v>0</v>
      </c>
      <c r="AL12" s="141"/>
      <c r="AM12" s="141"/>
      <c r="AN12" s="141"/>
    </row>
    <row r="13" spans="1:40">
      <c r="A13" s="68"/>
      <c r="B13" s="142"/>
      <c r="N13" s="181"/>
      <c r="O13" s="181"/>
      <c r="AJ13" s="177"/>
      <c r="AK13" s="141"/>
      <c r="AL13" s="141"/>
      <c r="AM13" s="178"/>
      <c r="AN13" s="178"/>
    </row>
    <row r="14" spans="1:40">
      <c r="A14" s="68"/>
      <c r="AJ14" s="177"/>
      <c r="AK14" s="141"/>
      <c r="AL14" s="141"/>
      <c r="AM14" s="178"/>
      <c r="AN14" s="178"/>
    </row>
    <row r="15" spans="1:40">
      <c r="A15" s="750" t="s">
        <v>116</v>
      </c>
      <c r="B15" s="750"/>
      <c r="C15" s="750"/>
      <c r="D15" s="750"/>
      <c r="E15" s="750"/>
      <c r="F15" s="750"/>
      <c r="G15" s="750"/>
      <c r="H15" s="750"/>
      <c r="I15" s="750"/>
      <c r="J15" s="750"/>
      <c r="K15" s="750"/>
      <c r="L15" s="750"/>
      <c r="M15" s="750"/>
      <c r="N15" s="750"/>
      <c r="O15" s="750"/>
      <c r="P15" s="750"/>
      <c r="Q15" s="750"/>
      <c r="R15" s="750"/>
      <c r="S15" s="750"/>
      <c r="T15" s="750"/>
      <c r="U15" s="750"/>
      <c r="V15" s="750"/>
      <c r="W15" s="750"/>
      <c r="X15" s="750"/>
      <c r="Y15" s="750"/>
      <c r="Z15" s="750"/>
      <c r="AA15" s="750"/>
      <c r="AB15" s="750"/>
      <c r="AC15" s="750"/>
      <c r="AD15" s="750"/>
      <c r="AE15" s="750"/>
      <c r="AF15" s="750"/>
      <c r="AG15" s="750"/>
      <c r="AH15" s="750"/>
      <c r="AI15" s="750"/>
      <c r="AJ15" s="177"/>
      <c r="AK15" s="141"/>
      <c r="AL15" s="141"/>
      <c r="AM15" s="178"/>
      <c r="AN15" s="178"/>
    </row>
    <row r="16" spans="1:40">
      <c r="AJ16" s="177"/>
      <c r="AK16" s="141"/>
      <c r="AL16" s="141"/>
      <c r="AM16" s="178"/>
      <c r="AN16" s="178"/>
    </row>
    <row r="17" spans="1:40">
      <c r="A17" s="751" t="s">
        <v>117</v>
      </c>
      <c r="B17" s="751"/>
      <c r="C17" s="751"/>
      <c r="D17" s="751"/>
      <c r="E17" s="751"/>
      <c r="F17" s="751"/>
      <c r="G17" s="751"/>
      <c r="H17" s="751"/>
      <c r="I17" s="751"/>
      <c r="J17" s="751"/>
      <c r="K17" s="751"/>
      <c r="L17" s="751"/>
      <c r="M17" s="751"/>
      <c r="N17" s="751"/>
      <c r="O17" s="751"/>
      <c r="P17" s="751"/>
      <c r="Q17" s="751"/>
      <c r="R17" s="751"/>
      <c r="S17" s="751"/>
      <c r="T17" s="751"/>
      <c r="U17" s="751"/>
      <c r="V17" s="751"/>
      <c r="W17" s="751"/>
      <c r="X17" s="751"/>
      <c r="Y17" s="751"/>
      <c r="Z17" s="751"/>
      <c r="AA17" s="751"/>
      <c r="AB17" s="751"/>
      <c r="AC17" s="751"/>
      <c r="AD17" s="751"/>
      <c r="AE17" s="751"/>
      <c r="AF17" s="751"/>
      <c r="AG17" s="751"/>
      <c r="AH17" s="751"/>
      <c r="AI17" s="751"/>
      <c r="AJ17" s="177"/>
      <c r="AK17" s="141"/>
      <c r="AL17" s="141"/>
      <c r="AM17" s="178"/>
      <c r="AN17" s="178"/>
    </row>
    <row r="18" spans="1:40">
      <c r="AJ18" s="177" t="s">
        <v>118</v>
      </c>
      <c r="AK18" s="141"/>
      <c r="AL18" s="141"/>
      <c r="AM18" s="178"/>
      <c r="AN18" s="178"/>
    </row>
    <row r="19" spans="1:40">
      <c r="A19" s="174" t="s">
        <v>119</v>
      </c>
      <c r="B19" s="758">
        <f>AJ19</f>
        <v>0</v>
      </c>
      <c r="C19" s="758"/>
      <c r="D19" s="174" t="s">
        <v>2</v>
      </c>
      <c r="AJ19" s="177">
        <v>0</v>
      </c>
      <c r="AK19" s="141"/>
      <c r="AL19" s="141"/>
      <c r="AM19" s="178"/>
      <c r="AN19" s="178"/>
    </row>
    <row r="20" spans="1:40">
      <c r="AJ20" s="177"/>
      <c r="AK20" s="141"/>
      <c r="AL20" s="141"/>
      <c r="AM20" s="178"/>
      <c r="AN20" s="178"/>
    </row>
    <row r="21" spans="1:40">
      <c r="AJ21" s="177"/>
      <c r="AK21" s="141"/>
      <c r="AL21" s="141"/>
      <c r="AM21" s="178"/>
      <c r="AN21" s="178"/>
    </row>
    <row r="22" spans="1:40">
      <c r="A22" s="750" t="s">
        <v>120</v>
      </c>
      <c r="B22" s="750"/>
      <c r="C22" s="750"/>
      <c r="D22" s="750"/>
      <c r="E22" s="750"/>
      <c r="F22" s="750"/>
      <c r="G22" s="750"/>
      <c r="H22" s="750"/>
      <c r="I22" s="750"/>
      <c r="J22" s="750"/>
      <c r="K22" s="750"/>
      <c r="L22" s="750"/>
      <c r="M22" s="750"/>
      <c r="N22" s="750"/>
      <c r="O22" s="750"/>
      <c r="P22" s="750"/>
      <c r="Q22" s="750"/>
      <c r="R22" s="750"/>
      <c r="S22" s="750"/>
      <c r="T22" s="750"/>
      <c r="U22" s="750"/>
      <c r="V22" s="750"/>
      <c r="W22" s="750"/>
      <c r="X22" s="750"/>
      <c r="Y22" s="750"/>
      <c r="Z22" s="750"/>
      <c r="AA22" s="750"/>
      <c r="AB22" s="750"/>
      <c r="AC22" s="750"/>
      <c r="AD22" s="750"/>
      <c r="AE22" s="750"/>
      <c r="AF22" s="750"/>
      <c r="AG22" s="750"/>
      <c r="AH22" s="750"/>
      <c r="AI22" s="750"/>
      <c r="AJ22" s="177"/>
      <c r="AK22" s="141"/>
      <c r="AL22" s="141"/>
      <c r="AM22" s="178"/>
      <c r="AN22" s="178"/>
    </row>
    <row r="23" spans="1:40">
      <c r="AJ23" s="177"/>
      <c r="AK23" s="141"/>
      <c r="AL23" s="141"/>
      <c r="AM23" s="178"/>
      <c r="AN23" s="178"/>
    </row>
    <row r="24" spans="1:40">
      <c r="A24" s="751" t="s">
        <v>121</v>
      </c>
      <c r="B24" s="751"/>
      <c r="C24" s="751"/>
      <c r="D24" s="751"/>
      <c r="E24" s="751"/>
      <c r="F24" s="751"/>
      <c r="G24" s="751"/>
      <c r="H24" s="751"/>
      <c r="I24" s="751"/>
      <c r="J24" s="751"/>
      <c r="K24" s="751"/>
      <c r="L24" s="751"/>
      <c r="M24" s="751"/>
      <c r="N24" s="751"/>
      <c r="O24" s="751"/>
      <c r="P24" s="751"/>
      <c r="Q24" s="751"/>
      <c r="R24" s="751"/>
      <c r="S24" s="751"/>
      <c r="T24" s="751"/>
      <c r="U24" s="751"/>
      <c r="V24" s="751"/>
      <c r="W24" s="751"/>
      <c r="X24" s="751"/>
      <c r="Y24" s="751"/>
      <c r="Z24" s="751"/>
      <c r="AA24" s="751"/>
      <c r="AB24" s="751"/>
      <c r="AC24" s="751"/>
      <c r="AD24" s="751"/>
      <c r="AE24" s="751"/>
      <c r="AF24" s="751"/>
      <c r="AG24" s="751"/>
      <c r="AH24" s="751"/>
      <c r="AI24" s="751"/>
      <c r="AJ24" s="177"/>
      <c r="AK24" s="141"/>
      <c r="AL24" s="141"/>
      <c r="AM24" s="178"/>
      <c r="AN24" s="178"/>
    </row>
    <row r="25" spans="1:40">
      <c r="AJ25" s="144" t="s">
        <v>122</v>
      </c>
      <c r="AK25" s="144" t="s">
        <v>123</v>
      </c>
      <c r="AL25" s="144" t="s">
        <v>124</v>
      </c>
      <c r="AM25" s="145" t="s">
        <v>125</v>
      </c>
      <c r="AN25" s="178"/>
    </row>
    <row r="26" spans="1:40">
      <c r="A26" s="174" t="s">
        <v>113</v>
      </c>
      <c r="B26" s="758">
        <f>AJ26</f>
        <v>0</v>
      </c>
      <c r="C26" s="758"/>
      <c r="D26" s="174" t="s">
        <v>1</v>
      </c>
      <c r="E26" s="67" t="s">
        <v>114</v>
      </c>
      <c r="F26" s="68" t="s">
        <v>126</v>
      </c>
      <c r="G26" s="758">
        <f>AK26</f>
        <v>7</v>
      </c>
      <c r="H26" s="758"/>
      <c r="I26" s="174" t="s">
        <v>1</v>
      </c>
      <c r="J26" s="67" t="s">
        <v>127</v>
      </c>
      <c r="K26" s="758">
        <f>AL26</f>
        <v>1.5</v>
      </c>
      <c r="L26" s="758"/>
      <c r="M26" s="174" t="s">
        <v>1</v>
      </c>
      <c r="N26" s="181" t="s">
        <v>127</v>
      </c>
      <c r="O26" s="758">
        <f>AM26</f>
        <v>1.5</v>
      </c>
      <c r="P26" s="758"/>
      <c r="Q26" s="174" t="s">
        <v>1</v>
      </c>
      <c r="R26" s="174" t="s">
        <v>128</v>
      </c>
      <c r="AJ26" s="177">
        <v>0</v>
      </c>
      <c r="AK26" s="177">
        <v>7</v>
      </c>
      <c r="AL26" s="177">
        <v>1.5</v>
      </c>
      <c r="AM26" s="177">
        <v>1.5</v>
      </c>
      <c r="AN26" s="178"/>
    </row>
    <row r="27" spans="1:40">
      <c r="A27" s="174" t="s">
        <v>113</v>
      </c>
      <c r="B27" s="789">
        <f>AJ26*(AK26+AL26+AM26)</f>
        <v>0</v>
      </c>
      <c r="C27" s="789"/>
      <c r="D27" s="789"/>
      <c r="E27" s="142" t="s">
        <v>0</v>
      </c>
      <c r="AJ27" s="177"/>
      <c r="AK27" s="141"/>
      <c r="AL27" s="141"/>
      <c r="AM27" s="178"/>
      <c r="AN27" s="178"/>
    </row>
    <row r="28" spans="1:40">
      <c r="AJ28" s="177"/>
      <c r="AK28" s="141"/>
      <c r="AL28" s="141"/>
      <c r="AM28" s="178"/>
      <c r="AN28" s="178"/>
    </row>
    <row r="29" spans="1:40">
      <c r="A29" s="752" t="s">
        <v>129</v>
      </c>
      <c r="B29" s="753"/>
      <c r="C29" s="753"/>
      <c r="D29" s="753"/>
      <c r="E29" s="753"/>
      <c r="F29" s="753"/>
      <c r="G29" s="753"/>
      <c r="H29" s="753"/>
      <c r="I29" s="753"/>
      <c r="J29" s="753"/>
      <c r="K29" s="753"/>
      <c r="L29" s="753"/>
      <c r="M29" s="753"/>
      <c r="N29" s="753"/>
      <c r="O29" s="753"/>
      <c r="P29" s="753"/>
      <c r="Q29" s="753"/>
      <c r="R29" s="753"/>
      <c r="S29" s="753"/>
      <c r="T29" s="753"/>
      <c r="U29" s="753"/>
      <c r="V29" s="753"/>
      <c r="W29" s="753"/>
      <c r="X29" s="753"/>
      <c r="Y29" s="753"/>
      <c r="Z29" s="753"/>
      <c r="AA29" s="753"/>
      <c r="AB29" s="753"/>
      <c r="AC29" s="753"/>
      <c r="AD29" s="753"/>
      <c r="AE29" s="753"/>
      <c r="AF29" s="753"/>
      <c r="AG29" s="753"/>
      <c r="AH29" s="753"/>
      <c r="AI29" s="754"/>
      <c r="AJ29" s="177"/>
      <c r="AK29" s="141"/>
      <c r="AL29" s="141"/>
      <c r="AM29" s="178"/>
      <c r="AN29" s="178"/>
    </row>
    <row r="30" spans="1:40" ht="13.5" customHeight="1">
      <c r="AJ30" s="177"/>
      <c r="AK30" s="141"/>
      <c r="AL30" s="141"/>
      <c r="AM30" s="178"/>
      <c r="AN30" s="178"/>
    </row>
    <row r="31" spans="1:40">
      <c r="A31" s="750" t="s">
        <v>130</v>
      </c>
      <c r="B31" s="750"/>
      <c r="C31" s="750"/>
      <c r="D31" s="750"/>
      <c r="E31" s="750"/>
      <c r="F31" s="750"/>
      <c r="G31" s="750"/>
      <c r="H31" s="750"/>
      <c r="I31" s="750"/>
      <c r="J31" s="750"/>
      <c r="K31" s="750"/>
      <c r="L31" s="750"/>
      <c r="M31" s="750"/>
      <c r="N31" s="750"/>
      <c r="O31" s="750"/>
      <c r="P31" s="750"/>
      <c r="Q31" s="750"/>
      <c r="R31" s="750"/>
      <c r="S31" s="750"/>
      <c r="T31" s="750"/>
      <c r="U31" s="750"/>
      <c r="V31" s="750"/>
      <c r="W31" s="750"/>
      <c r="X31" s="750"/>
      <c r="Y31" s="750"/>
      <c r="Z31" s="750"/>
      <c r="AA31" s="750"/>
      <c r="AB31" s="750"/>
      <c r="AC31" s="750"/>
      <c r="AD31" s="750"/>
      <c r="AE31" s="750"/>
      <c r="AF31" s="750"/>
      <c r="AG31" s="750"/>
      <c r="AH31" s="750"/>
      <c r="AI31" s="750"/>
      <c r="AJ31" s="177"/>
      <c r="AK31" s="141"/>
      <c r="AL31" s="141"/>
      <c r="AM31" s="178"/>
      <c r="AN31" s="178"/>
    </row>
    <row r="32" spans="1:40">
      <c r="AJ32" s="177"/>
      <c r="AK32" s="141"/>
      <c r="AL32" s="141"/>
      <c r="AM32" s="178"/>
      <c r="AN32" s="178"/>
    </row>
    <row r="33" spans="1:40">
      <c r="A33" s="751" t="s">
        <v>131</v>
      </c>
      <c r="B33" s="751"/>
      <c r="C33" s="751"/>
      <c r="D33" s="751"/>
      <c r="E33" s="751"/>
      <c r="F33" s="751"/>
      <c r="G33" s="751"/>
      <c r="H33" s="751"/>
      <c r="I33" s="751"/>
      <c r="J33" s="751"/>
      <c r="K33" s="751"/>
      <c r="L33" s="751"/>
      <c r="M33" s="751"/>
      <c r="N33" s="751"/>
      <c r="O33" s="751"/>
      <c r="P33" s="751"/>
      <c r="Q33" s="751"/>
      <c r="R33" s="751"/>
      <c r="S33" s="751"/>
      <c r="T33" s="751"/>
      <c r="U33" s="751"/>
      <c r="V33" s="751"/>
      <c r="W33" s="751"/>
      <c r="X33" s="751"/>
      <c r="Y33" s="751"/>
      <c r="Z33" s="751"/>
      <c r="AA33" s="751"/>
      <c r="AB33" s="751"/>
      <c r="AC33" s="751"/>
      <c r="AD33" s="751"/>
      <c r="AE33" s="751"/>
      <c r="AF33" s="751"/>
      <c r="AG33" s="751"/>
      <c r="AH33" s="751"/>
      <c r="AI33" s="751"/>
      <c r="AJ33" s="177"/>
      <c r="AK33" s="141"/>
      <c r="AL33" s="141"/>
      <c r="AM33" s="178"/>
      <c r="AN33" s="178"/>
    </row>
    <row r="34" spans="1:40">
      <c r="AJ34" s="788" t="s">
        <v>132</v>
      </c>
      <c r="AK34" s="788"/>
      <c r="AL34" s="141"/>
      <c r="AM34" s="178"/>
      <c r="AN34" s="178"/>
    </row>
    <row r="35" spans="1:40">
      <c r="A35" s="174" t="s">
        <v>133</v>
      </c>
      <c r="B35" s="758">
        <f>AJ35</f>
        <v>0</v>
      </c>
      <c r="C35" s="758"/>
      <c r="D35" s="758"/>
      <c r="E35" s="174" t="s">
        <v>3</v>
      </c>
      <c r="AJ35" s="249">
        <v>0</v>
      </c>
      <c r="AK35" s="175"/>
      <c r="AL35" s="178"/>
      <c r="AM35" s="178"/>
      <c r="AN35" s="178"/>
    </row>
    <row r="36" spans="1:40">
      <c r="AJ36" s="177"/>
      <c r="AK36" s="141"/>
      <c r="AL36" s="141"/>
      <c r="AM36" s="178"/>
      <c r="AN36" s="178"/>
    </row>
    <row r="37" spans="1:40">
      <c r="AJ37" s="177"/>
      <c r="AK37" s="141"/>
      <c r="AL37" s="141"/>
      <c r="AM37" s="178"/>
      <c r="AN37" s="178"/>
    </row>
    <row r="38" spans="1:40" hidden="1">
      <c r="A38" s="750" t="s">
        <v>134</v>
      </c>
      <c r="B38" s="750"/>
      <c r="C38" s="750"/>
      <c r="D38" s="750"/>
      <c r="E38" s="750"/>
      <c r="F38" s="750"/>
      <c r="G38" s="750"/>
      <c r="H38" s="750"/>
      <c r="I38" s="750"/>
      <c r="J38" s="750"/>
      <c r="K38" s="750"/>
      <c r="L38" s="750"/>
      <c r="M38" s="750"/>
      <c r="N38" s="750"/>
      <c r="O38" s="750"/>
      <c r="P38" s="750"/>
      <c r="Q38" s="750"/>
      <c r="R38" s="750"/>
      <c r="S38" s="750"/>
      <c r="T38" s="750"/>
      <c r="U38" s="750"/>
      <c r="V38" s="750"/>
      <c r="W38" s="750"/>
      <c r="X38" s="750"/>
      <c r="Y38" s="750"/>
      <c r="Z38" s="750"/>
      <c r="AA38" s="750"/>
      <c r="AB38" s="750"/>
      <c r="AC38" s="750"/>
      <c r="AD38" s="750"/>
      <c r="AE38" s="750"/>
      <c r="AF38" s="750"/>
      <c r="AG38" s="750"/>
      <c r="AH38" s="750"/>
      <c r="AI38" s="750"/>
      <c r="AJ38" s="177"/>
      <c r="AK38" s="141"/>
      <c r="AL38" s="141"/>
      <c r="AM38" s="178"/>
      <c r="AN38" s="178"/>
    </row>
    <row r="39" spans="1:40" hidden="1">
      <c r="AJ39" s="177"/>
      <c r="AK39" s="141"/>
      <c r="AL39" s="141"/>
      <c r="AM39" s="178"/>
      <c r="AN39" s="178"/>
    </row>
    <row r="40" spans="1:40" hidden="1">
      <c r="A40" s="751" t="s">
        <v>135</v>
      </c>
      <c r="B40" s="751"/>
      <c r="C40" s="751"/>
      <c r="D40" s="751"/>
      <c r="E40" s="751"/>
      <c r="F40" s="751"/>
      <c r="G40" s="751"/>
      <c r="H40" s="751"/>
      <c r="I40" s="751"/>
      <c r="J40" s="751"/>
      <c r="K40" s="751"/>
      <c r="L40" s="751"/>
      <c r="M40" s="751"/>
      <c r="N40" s="751"/>
      <c r="O40" s="751"/>
      <c r="P40" s="751"/>
      <c r="Q40" s="751"/>
      <c r="R40" s="751"/>
      <c r="S40" s="751"/>
      <c r="T40" s="751"/>
      <c r="U40" s="751"/>
      <c r="V40" s="751"/>
      <c r="W40" s="751"/>
      <c r="X40" s="751"/>
      <c r="Y40" s="751"/>
      <c r="Z40" s="751"/>
      <c r="AA40" s="751"/>
      <c r="AB40" s="751"/>
      <c r="AC40" s="751"/>
      <c r="AD40" s="751"/>
      <c r="AE40" s="751"/>
      <c r="AF40" s="751"/>
      <c r="AG40" s="751"/>
      <c r="AH40" s="751"/>
      <c r="AI40" s="751"/>
      <c r="AJ40" s="177"/>
      <c r="AK40" s="141"/>
      <c r="AL40" s="141"/>
      <c r="AM40" s="178"/>
      <c r="AN40" s="178"/>
    </row>
    <row r="41" spans="1:40" hidden="1">
      <c r="AJ41" s="788" t="s">
        <v>136</v>
      </c>
      <c r="AK41" s="788"/>
      <c r="AL41" s="141"/>
      <c r="AM41" s="178"/>
      <c r="AN41" s="178"/>
    </row>
    <row r="42" spans="1:40" hidden="1">
      <c r="A42" s="174" t="s">
        <v>133</v>
      </c>
      <c r="B42" s="758">
        <f>AJ42</f>
        <v>0</v>
      </c>
      <c r="C42" s="758"/>
      <c r="D42" s="758"/>
      <c r="E42" s="174" t="s">
        <v>3</v>
      </c>
      <c r="AJ42" s="175"/>
      <c r="AK42" s="175"/>
      <c r="AL42" s="141"/>
      <c r="AM42" s="178"/>
      <c r="AN42" s="178"/>
    </row>
    <row r="43" spans="1:40" hidden="1">
      <c r="AJ43" s="177"/>
      <c r="AK43" s="141"/>
      <c r="AL43" s="141"/>
      <c r="AM43" s="178"/>
      <c r="AN43" s="178"/>
    </row>
    <row r="44" spans="1:40" hidden="1">
      <c r="AJ44" s="177"/>
      <c r="AK44" s="141"/>
      <c r="AL44" s="141"/>
      <c r="AM44" s="178"/>
      <c r="AN44" s="178"/>
    </row>
    <row r="45" spans="1:40">
      <c r="A45" s="750" t="s">
        <v>209</v>
      </c>
      <c r="B45" s="750"/>
      <c r="C45" s="750"/>
      <c r="D45" s="750"/>
      <c r="E45" s="750"/>
      <c r="F45" s="750"/>
      <c r="G45" s="750"/>
      <c r="H45" s="750"/>
      <c r="I45" s="750"/>
      <c r="J45" s="750"/>
      <c r="K45" s="750"/>
      <c r="L45" s="750"/>
      <c r="M45" s="750"/>
      <c r="N45" s="750"/>
      <c r="O45" s="750"/>
      <c r="P45" s="750"/>
      <c r="Q45" s="750"/>
      <c r="R45" s="750"/>
      <c r="S45" s="750"/>
      <c r="T45" s="750"/>
      <c r="U45" s="750"/>
      <c r="V45" s="750"/>
      <c r="W45" s="750"/>
      <c r="X45" s="750"/>
      <c r="Y45" s="750"/>
      <c r="Z45" s="750"/>
      <c r="AA45" s="750"/>
      <c r="AB45" s="750"/>
      <c r="AC45" s="750"/>
      <c r="AD45" s="750"/>
      <c r="AE45" s="750"/>
      <c r="AF45" s="750"/>
      <c r="AG45" s="750"/>
      <c r="AH45" s="750"/>
      <c r="AI45" s="750"/>
      <c r="AJ45" s="177"/>
      <c r="AK45" s="141"/>
      <c r="AL45" s="141"/>
      <c r="AM45" s="178"/>
      <c r="AN45" s="178"/>
    </row>
    <row r="46" spans="1:40">
      <c r="AJ46" s="177"/>
      <c r="AK46" s="141"/>
      <c r="AL46" s="141"/>
      <c r="AM46" s="178"/>
      <c r="AN46" s="178"/>
    </row>
    <row r="47" spans="1:40">
      <c r="A47" s="751" t="s">
        <v>138</v>
      </c>
      <c r="B47" s="751"/>
      <c r="C47" s="751"/>
      <c r="D47" s="751"/>
      <c r="E47" s="751"/>
      <c r="F47" s="751"/>
      <c r="G47" s="751"/>
      <c r="H47" s="751"/>
      <c r="I47" s="751"/>
      <c r="J47" s="751"/>
      <c r="K47" s="751"/>
      <c r="L47" s="751"/>
      <c r="M47" s="751"/>
      <c r="N47" s="751"/>
      <c r="O47" s="751"/>
      <c r="P47" s="751"/>
      <c r="Q47" s="751"/>
      <c r="R47" s="751"/>
      <c r="S47" s="751"/>
      <c r="T47" s="751"/>
      <c r="U47" s="751"/>
      <c r="V47" s="751"/>
      <c r="W47" s="751"/>
      <c r="X47" s="751"/>
      <c r="Y47" s="751"/>
      <c r="Z47" s="751"/>
      <c r="AA47" s="751"/>
      <c r="AB47" s="751"/>
      <c r="AC47" s="751"/>
      <c r="AD47" s="751"/>
      <c r="AE47" s="751"/>
      <c r="AF47" s="751"/>
      <c r="AG47" s="751"/>
      <c r="AH47" s="751"/>
      <c r="AI47" s="751"/>
      <c r="AJ47" s="177"/>
      <c r="AK47" s="141"/>
      <c r="AL47" s="141"/>
      <c r="AM47" s="178"/>
      <c r="AN47" s="178"/>
    </row>
    <row r="48" spans="1:40">
      <c r="AJ48" s="177"/>
      <c r="AK48" s="141"/>
      <c r="AL48" s="141"/>
      <c r="AM48" s="178"/>
      <c r="AN48" s="178"/>
    </row>
    <row r="49" spans="1:40">
      <c r="A49" s="174" t="s">
        <v>133</v>
      </c>
      <c r="B49" s="758">
        <f>B35</f>
        <v>0</v>
      </c>
      <c r="C49" s="758"/>
      <c r="D49" s="758"/>
      <c r="E49" s="174" t="s">
        <v>3</v>
      </c>
      <c r="F49" s="67" t="s">
        <v>139</v>
      </c>
      <c r="G49" s="758">
        <f>B42</f>
        <v>0</v>
      </c>
      <c r="H49" s="758"/>
      <c r="I49" s="174" t="s">
        <v>3</v>
      </c>
      <c r="AJ49" s="177"/>
      <c r="AK49" s="141"/>
      <c r="AL49" s="141"/>
      <c r="AM49" s="178"/>
      <c r="AN49" s="178"/>
    </row>
    <row r="50" spans="1:40">
      <c r="A50" s="174" t="s">
        <v>133</v>
      </c>
      <c r="B50" s="758">
        <f>ABS(B49-G49)</f>
        <v>0</v>
      </c>
      <c r="C50" s="758"/>
      <c r="D50" s="758"/>
      <c r="E50" s="174" t="s">
        <v>3</v>
      </c>
      <c r="AJ50" s="177"/>
      <c r="AK50" s="141"/>
      <c r="AL50" s="141"/>
      <c r="AM50" s="178"/>
      <c r="AN50" s="178"/>
    </row>
    <row r="51" spans="1:40">
      <c r="AJ51" s="177"/>
      <c r="AK51" s="141"/>
      <c r="AL51" s="141"/>
      <c r="AM51" s="178"/>
      <c r="AN51" s="178"/>
    </row>
    <row r="52" spans="1:40">
      <c r="AJ52" s="177"/>
      <c r="AK52" s="141"/>
      <c r="AL52" s="141"/>
      <c r="AM52" s="178"/>
      <c r="AN52" s="178"/>
    </row>
    <row r="53" spans="1:40">
      <c r="A53" s="750" t="s">
        <v>210</v>
      </c>
      <c r="B53" s="750"/>
      <c r="C53" s="750"/>
      <c r="D53" s="750"/>
      <c r="E53" s="750"/>
      <c r="F53" s="750"/>
      <c r="G53" s="750"/>
      <c r="H53" s="750"/>
      <c r="I53" s="750"/>
      <c r="J53" s="750"/>
      <c r="K53" s="750"/>
      <c r="L53" s="750"/>
      <c r="M53" s="750"/>
      <c r="N53" s="750"/>
      <c r="O53" s="750"/>
      <c r="P53" s="750"/>
      <c r="Q53" s="750"/>
      <c r="R53" s="750"/>
      <c r="S53" s="750"/>
      <c r="T53" s="750"/>
      <c r="U53" s="750"/>
      <c r="V53" s="750"/>
      <c r="W53" s="750"/>
      <c r="X53" s="750"/>
      <c r="Y53" s="750"/>
      <c r="Z53" s="750"/>
      <c r="AA53" s="750"/>
      <c r="AB53" s="750"/>
      <c r="AC53" s="750"/>
      <c r="AD53" s="750"/>
      <c r="AE53" s="750"/>
      <c r="AF53" s="750"/>
      <c r="AG53" s="750"/>
      <c r="AH53" s="750"/>
      <c r="AI53" s="750"/>
      <c r="AJ53" s="177"/>
      <c r="AK53" s="141"/>
      <c r="AL53" s="141"/>
      <c r="AM53" s="178"/>
      <c r="AN53" s="178"/>
    </row>
    <row r="54" spans="1:40">
      <c r="AJ54" s="177"/>
      <c r="AK54" s="141"/>
      <c r="AL54" s="141"/>
      <c r="AM54" s="178"/>
      <c r="AN54" s="178"/>
    </row>
    <row r="55" spans="1:40">
      <c r="A55" s="751" t="s">
        <v>208</v>
      </c>
      <c r="B55" s="751"/>
      <c r="C55" s="751"/>
      <c r="D55" s="751"/>
      <c r="E55" s="751"/>
      <c r="F55" s="751"/>
      <c r="G55" s="751"/>
      <c r="H55" s="751"/>
      <c r="I55" s="751"/>
      <c r="J55" s="751"/>
      <c r="K55" s="751"/>
      <c r="L55" s="751"/>
      <c r="M55" s="751"/>
      <c r="N55" s="751"/>
      <c r="O55" s="751"/>
      <c r="P55" s="751"/>
      <c r="Q55" s="751"/>
      <c r="R55" s="751"/>
      <c r="S55" s="751"/>
      <c r="T55" s="751"/>
      <c r="U55" s="751"/>
      <c r="V55" s="751"/>
      <c r="W55" s="751"/>
      <c r="X55" s="751"/>
      <c r="Y55" s="751"/>
      <c r="Z55" s="751"/>
      <c r="AA55" s="751"/>
      <c r="AB55" s="751"/>
      <c r="AC55" s="751"/>
      <c r="AD55" s="751"/>
      <c r="AE55" s="751"/>
      <c r="AF55" s="751"/>
      <c r="AG55" s="751"/>
      <c r="AH55" s="751"/>
      <c r="AI55" s="751"/>
      <c r="AJ55" s="177"/>
      <c r="AK55" s="141"/>
      <c r="AL55" s="141"/>
      <c r="AM55" s="178"/>
      <c r="AN55" s="178"/>
    </row>
    <row r="56" spans="1:40">
      <c r="AJ56" s="246" t="s">
        <v>207</v>
      </c>
      <c r="AK56" s="141"/>
      <c r="AL56" s="141"/>
      <c r="AM56" s="178"/>
      <c r="AN56" s="178"/>
    </row>
    <row r="57" spans="1:40">
      <c r="A57" s="174" t="s">
        <v>133</v>
      </c>
      <c r="B57" s="68" t="s">
        <v>126</v>
      </c>
      <c r="C57" s="758">
        <f>B49</f>
        <v>0</v>
      </c>
      <c r="D57" s="758"/>
      <c r="E57" s="758"/>
      <c r="F57" s="174" t="s">
        <v>3</v>
      </c>
      <c r="G57" s="67" t="s">
        <v>139</v>
      </c>
      <c r="H57" s="758">
        <f>G49</f>
        <v>0</v>
      </c>
      <c r="I57" s="758"/>
      <c r="J57" s="174" t="s">
        <v>3</v>
      </c>
      <c r="K57" s="174" t="s">
        <v>128</v>
      </c>
      <c r="L57" s="174" t="s">
        <v>114</v>
      </c>
      <c r="M57" s="758">
        <f>AJ57</f>
        <v>0</v>
      </c>
      <c r="N57" s="758"/>
      <c r="O57" s="172" t="s">
        <v>141</v>
      </c>
      <c r="AJ57" s="248">
        <v>0</v>
      </c>
      <c r="AK57" s="141"/>
      <c r="AL57" s="141"/>
      <c r="AM57" s="178"/>
      <c r="AN57" s="178"/>
    </row>
    <row r="58" spans="1:40">
      <c r="A58" s="174" t="s">
        <v>133</v>
      </c>
      <c r="B58" s="758">
        <f>ABS(C57-H57)*M57</f>
        <v>0</v>
      </c>
      <c r="C58" s="758"/>
      <c r="D58" s="758"/>
      <c r="E58" s="174" t="s">
        <v>3</v>
      </c>
      <c r="AJ58" s="177"/>
      <c r="AK58" s="141"/>
      <c r="AL58" s="141"/>
      <c r="AM58" s="178"/>
      <c r="AN58" s="178"/>
    </row>
    <row r="59" spans="1:40">
      <c r="B59" s="172"/>
      <c r="C59" s="172"/>
      <c r="D59" s="172"/>
      <c r="AJ59" s="177"/>
      <c r="AK59" s="141"/>
      <c r="AL59" s="141"/>
      <c r="AM59" s="178"/>
      <c r="AN59" s="178"/>
    </row>
    <row r="60" spans="1:40" s="180" customFormat="1" hidden="1">
      <c r="A60" s="792" t="s">
        <v>169</v>
      </c>
      <c r="B60" s="792"/>
      <c r="C60" s="792"/>
      <c r="D60" s="792"/>
      <c r="E60" s="792"/>
      <c r="F60" s="792"/>
      <c r="G60" s="792"/>
      <c r="H60" s="792"/>
      <c r="I60" s="792"/>
      <c r="J60" s="792"/>
      <c r="K60" s="792"/>
      <c r="L60" s="792"/>
      <c r="M60" s="792"/>
      <c r="N60" s="792"/>
      <c r="O60" s="792"/>
      <c r="P60" s="792"/>
      <c r="Q60" s="792"/>
      <c r="R60" s="792"/>
      <c r="S60" s="792"/>
      <c r="T60" s="792"/>
      <c r="U60" s="792"/>
      <c r="V60" s="792"/>
      <c r="W60" s="792"/>
      <c r="X60" s="792"/>
      <c r="Y60" s="792"/>
      <c r="Z60" s="792"/>
      <c r="AA60" s="792"/>
      <c r="AB60" s="792"/>
      <c r="AC60" s="792"/>
      <c r="AD60" s="792"/>
      <c r="AE60" s="792"/>
      <c r="AF60" s="792"/>
      <c r="AG60" s="792"/>
      <c r="AH60" s="164"/>
      <c r="AI60" s="165"/>
      <c r="AJ60" s="165"/>
    </row>
    <row r="61" spans="1:40" s="180" customFormat="1" hidden="1">
      <c r="N61" s="179"/>
      <c r="O61" s="179"/>
      <c r="S61" s="179"/>
      <c r="AH61" s="164"/>
      <c r="AI61" s="165"/>
      <c r="AJ61" s="165"/>
    </row>
    <row r="62" spans="1:40" s="180" customFormat="1" hidden="1">
      <c r="A62" s="793" t="s">
        <v>170</v>
      </c>
      <c r="B62" s="793"/>
      <c r="C62" s="793"/>
      <c r="D62" s="793"/>
      <c r="E62" s="793"/>
      <c r="F62" s="793"/>
      <c r="G62" s="793"/>
      <c r="H62" s="793"/>
      <c r="I62" s="793"/>
      <c r="J62" s="793"/>
      <c r="K62" s="793"/>
      <c r="L62" s="793"/>
      <c r="M62" s="793"/>
      <c r="N62" s="793"/>
      <c r="O62" s="793"/>
      <c r="P62" s="793"/>
      <c r="Q62" s="793"/>
      <c r="R62" s="793"/>
      <c r="S62" s="793"/>
      <c r="T62" s="793"/>
      <c r="U62" s="793"/>
      <c r="V62" s="793"/>
      <c r="W62" s="793"/>
      <c r="X62" s="793"/>
      <c r="Y62" s="793"/>
      <c r="Z62" s="793"/>
      <c r="AA62" s="793"/>
      <c r="AB62" s="793"/>
      <c r="AC62" s="793"/>
      <c r="AD62" s="793"/>
      <c r="AE62" s="793"/>
      <c r="AF62" s="166"/>
      <c r="AG62" s="166"/>
      <c r="AH62" s="164"/>
      <c r="AI62" s="165"/>
      <c r="AJ62" s="165"/>
    </row>
    <row r="63" spans="1:40" s="180" customFormat="1" hidden="1">
      <c r="N63" s="179"/>
      <c r="O63" s="179"/>
      <c r="S63" s="179"/>
      <c r="AH63" s="164"/>
      <c r="AI63" s="165"/>
      <c r="AJ63" s="165"/>
    </row>
    <row r="64" spans="1:40" s="180" customFormat="1" hidden="1">
      <c r="A64" s="180" t="s">
        <v>113</v>
      </c>
      <c r="B64" s="794"/>
      <c r="C64" s="795"/>
      <c r="D64" s="795"/>
      <c r="E64" s="180" t="s">
        <v>0</v>
      </c>
      <c r="N64" s="179"/>
      <c r="O64" s="179"/>
      <c r="S64" s="179"/>
      <c r="AH64" s="164"/>
      <c r="AI64" s="165"/>
      <c r="AJ64" s="165"/>
    </row>
    <row r="65" spans="1:40" hidden="1">
      <c r="AJ65" s="177"/>
      <c r="AK65" s="141"/>
      <c r="AL65" s="141"/>
      <c r="AM65" s="178"/>
      <c r="AN65" s="178"/>
    </row>
    <row r="66" spans="1:40" s="194" customFormat="1">
      <c r="A66" s="792" t="s">
        <v>211</v>
      </c>
      <c r="B66" s="792"/>
      <c r="C66" s="792"/>
      <c r="D66" s="792"/>
      <c r="E66" s="792"/>
      <c r="F66" s="792"/>
      <c r="G66" s="792"/>
      <c r="H66" s="792"/>
      <c r="I66" s="792"/>
      <c r="J66" s="792"/>
      <c r="K66" s="792"/>
      <c r="L66" s="792"/>
      <c r="M66" s="792"/>
      <c r="N66" s="792"/>
      <c r="O66" s="792"/>
      <c r="P66" s="792"/>
      <c r="Q66" s="792"/>
      <c r="R66" s="792"/>
      <c r="S66" s="792"/>
      <c r="T66" s="792"/>
      <c r="U66" s="792"/>
      <c r="V66" s="792"/>
      <c r="W66" s="792"/>
      <c r="X66" s="792"/>
      <c r="Y66" s="792"/>
      <c r="Z66" s="792"/>
      <c r="AA66" s="792"/>
      <c r="AB66" s="792"/>
      <c r="AC66" s="792"/>
      <c r="AD66" s="792"/>
      <c r="AE66" s="792"/>
      <c r="AF66" s="792"/>
      <c r="AG66" s="792"/>
      <c r="AH66" s="792"/>
      <c r="AI66" s="792"/>
      <c r="AJ66" s="209"/>
      <c r="AK66" s="164"/>
      <c r="AL66" s="164"/>
      <c r="AM66" s="165"/>
      <c r="AN66" s="165"/>
    </row>
    <row r="67" spans="1:40" s="194" customFormat="1">
      <c r="N67" s="193"/>
      <c r="O67" s="193"/>
      <c r="S67" s="193"/>
      <c r="AJ67" s="209"/>
      <c r="AK67" s="164"/>
      <c r="AL67" s="164"/>
      <c r="AM67" s="165"/>
      <c r="AN67" s="165"/>
    </row>
    <row r="68" spans="1:40" s="194" customFormat="1">
      <c r="A68" s="795" t="s">
        <v>196</v>
      </c>
      <c r="B68" s="795"/>
      <c r="C68" s="795"/>
      <c r="D68" s="795"/>
      <c r="E68" s="795"/>
      <c r="F68" s="795"/>
      <c r="G68" s="795"/>
      <c r="H68" s="795"/>
      <c r="I68" s="795"/>
      <c r="J68" s="795"/>
      <c r="K68" s="795"/>
      <c r="L68" s="795"/>
      <c r="M68" s="795"/>
      <c r="N68" s="795"/>
      <c r="O68" s="795"/>
      <c r="P68" s="795"/>
      <c r="Q68" s="795"/>
      <c r="R68" s="795"/>
      <c r="S68" s="795"/>
      <c r="T68" s="795"/>
      <c r="U68" s="795"/>
      <c r="V68" s="795"/>
      <c r="W68" s="795"/>
      <c r="X68" s="795"/>
      <c r="Y68" s="795"/>
      <c r="Z68" s="795"/>
      <c r="AA68" s="795"/>
      <c r="AB68" s="795"/>
      <c r="AC68" s="795"/>
      <c r="AD68" s="795"/>
      <c r="AE68" s="795"/>
      <c r="AF68" s="795"/>
      <c r="AG68" s="795"/>
      <c r="AH68" s="795"/>
      <c r="AI68" s="795"/>
      <c r="AJ68" s="209"/>
      <c r="AK68" s="164"/>
      <c r="AL68" s="164"/>
      <c r="AM68" s="165"/>
      <c r="AN68" s="165"/>
    </row>
    <row r="69" spans="1:40" s="194" customFormat="1">
      <c r="N69" s="193"/>
      <c r="O69" s="193"/>
      <c r="S69" s="193"/>
      <c r="AJ69" s="210" t="s">
        <v>155</v>
      </c>
      <c r="AK69" s="164"/>
      <c r="AL69" s="164"/>
      <c r="AM69" s="165"/>
      <c r="AN69" s="165"/>
    </row>
    <row r="70" spans="1:40" s="194" customFormat="1">
      <c r="A70" s="194" t="s">
        <v>197</v>
      </c>
      <c r="B70" s="794">
        <f>AJ70</f>
        <v>0</v>
      </c>
      <c r="C70" s="794"/>
      <c r="D70" s="795" t="s">
        <v>2</v>
      </c>
      <c r="E70" s="795"/>
      <c r="N70" s="193"/>
      <c r="O70" s="193"/>
      <c r="S70" s="193"/>
      <c r="AJ70" s="210">
        <v>0</v>
      </c>
      <c r="AK70" s="164"/>
      <c r="AL70" s="164"/>
      <c r="AM70" s="165"/>
      <c r="AN70" s="165"/>
    </row>
    <row r="71" spans="1:40" s="194" customFormat="1">
      <c r="N71" s="193"/>
      <c r="O71" s="193"/>
      <c r="S71" s="193"/>
      <c r="AJ71" s="210"/>
      <c r="AK71" s="164"/>
      <c r="AL71" s="164"/>
      <c r="AM71" s="165"/>
      <c r="AN71" s="165"/>
    </row>
    <row r="72" spans="1:40" s="194" customFormat="1">
      <c r="N72" s="193"/>
      <c r="O72" s="193"/>
      <c r="S72" s="193"/>
      <c r="AJ72" s="210"/>
      <c r="AK72" s="164"/>
      <c r="AL72" s="164"/>
      <c r="AM72" s="165"/>
      <c r="AN72" s="165"/>
    </row>
    <row r="73" spans="1:40" s="194" customFormat="1">
      <c r="A73" s="792" t="s">
        <v>212</v>
      </c>
      <c r="B73" s="792"/>
      <c r="C73" s="792"/>
      <c r="D73" s="792"/>
      <c r="E73" s="792"/>
      <c r="F73" s="792"/>
      <c r="G73" s="792"/>
      <c r="H73" s="792"/>
      <c r="I73" s="792"/>
      <c r="J73" s="792"/>
      <c r="K73" s="792"/>
      <c r="L73" s="792"/>
      <c r="M73" s="792"/>
      <c r="N73" s="792"/>
      <c r="O73" s="792"/>
      <c r="P73" s="792"/>
      <c r="Q73" s="792"/>
      <c r="R73" s="792"/>
      <c r="S73" s="792"/>
      <c r="T73" s="792"/>
      <c r="U73" s="792"/>
      <c r="V73" s="792"/>
      <c r="W73" s="792"/>
      <c r="X73" s="792"/>
      <c r="Y73" s="792"/>
      <c r="Z73" s="792"/>
      <c r="AA73" s="792"/>
      <c r="AB73" s="792"/>
      <c r="AC73" s="792"/>
      <c r="AD73" s="792"/>
      <c r="AE73" s="792"/>
      <c r="AF73" s="792"/>
      <c r="AG73" s="792"/>
      <c r="AH73" s="792"/>
      <c r="AI73" s="792"/>
      <c r="AJ73" s="210"/>
      <c r="AK73" s="164"/>
      <c r="AL73" s="164"/>
      <c r="AM73" s="165"/>
      <c r="AN73" s="165"/>
    </row>
    <row r="74" spans="1:40" s="194" customFormat="1">
      <c r="N74" s="193"/>
      <c r="O74" s="193"/>
      <c r="S74" s="193"/>
      <c r="AJ74" s="210"/>
      <c r="AK74" s="164"/>
      <c r="AL74" s="164"/>
      <c r="AM74" s="165"/>
      <c r="AN74" s="165"/>
    </row>
    <row r="75" spans="1:40" s="194" customFormat="1">
      <c r="A75" s="795" t="s">
        <v>196</v>
      </c>
      <c r="B75" s="795"/>
      <c r="C75" s="795"/>
      <c r="D75" s="795"/>
      <c r="E75" s="795"/>
      <c r="F75" s="795"/>
      <c r="G75" s="795"/>
      <c r="H75" s="795"/>
      <c r="I75" s="795"/>
      <c r="J75" s="795"/>
      <c r="K75" s="795"/>
      <c r="L75" s="795"/>
      <c r="M75" s="795"/>
      <c r="N75" s="795"/>
      <c r="O75" s="795"/>
      <c r="P75" s="795"/>
      <c r="Q75" s="795"/>
      <c r="R75" s="795"/>
      <c r="S75" s="795"/>
      <c r="T75" s="795"/>
      <c r="U75" s="795"/>
      <c r="V75" s="795"/>
      <c r="W75" s="795"/>
      <c r="X75" s="795"/>
      <c r="Y75" s="795"/>
      <c r="Z75" s="795"/>
      <c r="AA75" s="795"/>
      <c r="AB75" s="795"/>
      <c r="AC75" s="795"/>
      <c r="AD75" s="795"/>
      <c r="AE75" s="795"/>
      <c r="AF75" s="795"/>
      <c r="AG75" s="795"/>
      <c r="AH75" s="795"/>
      <c r="AI75" s="795"/>
      <c r="AJ75" s="210"/>
      <c r="AK75" s="164"/>
      <c r="AL75" s="164"/>
      <c r="AM75" s="165"/>
      <c r="AN75" s="165"/>
    </row>
    <row r="76" spans="1:40" s="194" customFormat="1">
      <c r="N76" s="193"/>
      <c r="O76" s="193"/>
      <c r="S76" s="193"/>
      <c r="AJ76" s="210" t="s">
        <v>155</v>
      </c>
      <c r="AK76" s="164"/>
      <c r="AL76" s="164"/>
      <c r="AM76" s="165"/>
      <c r="AN76" s="165"/>
    </row>
    <row r="77" spans="1:40" s="194" customFormat="1">
      <c r="A77" s="194" t="s">
        <v>197</v>
      </c>
      <c r="B77" s="794">
        <f>AJ77</f>
        <v>0</v>
      </c>
      <c r="C77" s="794"/>
      <c r="D77" s="795" t="s">
        <v>2</v>
      </c>
      <c r="E77" s="795"/>
      <c r="N77" s="193"/>
      <c r="O77" s="193"/>
      <c r="S77" s="193"/>
      <c r="AJ77" s="210">
        <v>0</v>
      </c>
      <c r="AK77" s="164"/>
      <c r="AL77" s="164"/>
      <c r="AM77" s="165"/>
      <c r="AN77" s="165"/>
    </row>
    <row r="78" spans="1:40" s="194" customFormat="1">
      <c r="N78" s="193"/>
      <c r="O78" s="193"/>
      <c r="S78" s="193"/>
      <c r="AJ78" s="210"/>
      <c r="AK78" s="164"/>
      <c r="AL78" s="164"/>
      <c r="AM78" s="165"/>
      <c r="AN78" s="165"/>
    </row>
    <row r="79" spans="1:40" s="194" customFormat="1">
      <c r="N79" s="193"/>
      <c r="O79" s="193"/>
      <c r="S79" s="193"/>
      <c r="AJ79" s="210"/>
      <c r="AK79" s="164"/>
      <c r="AL79" s="164"/>
      <c r="AM79" s="165"/>
      <c r="AN79" s="165"/>
    </row>
    <row r="80" spans="1:40" s="194" customFormat="1">
      <c r="A80" s="792" t="s">
        <v>213</v>
      </c>
      <c r="B80" s="792"/>
      <c r="C80" s="792"/>
      <c r="D80" s="792"/>
      <c r="E80" s="792"/>
      <c r="F80" s="792"/>
      <c r="G80" s="792"/>
      <c r="H80" s="792"/>
      <c r="I80" s="792"/>
      <c r="J80" s="792"/>
      <c r="K80" s="792"/>
      <c r="L80" s="792"/>
      <c r="M80" s="792"/>
      <c r="N80" s="792"/>
      <c r="O80" s="792"/>
      <c r="P80" s="792"/>
      <c r="Q80" s="792"/>
      <c r="R80" s="792"/>
      <c r="S80" s="792"/>
      <c r="T80" s="792"/>
      <c r="U80" s="792"/>
      <c r="V80" s="792"/>
      <c r="W80" s="792"/>
      <c r="X80" s="792"/>
      <c r="Y80" s="792"/>
      <c r="Z80" s="792"/>
      <c r="AA80" s="792"/>
      <c r="AB80" s="792"/>
      <c r="AC80" s="792"/>
      <c r="AD80" s="792"/>
      <c r="AE80" s="792"/>
      <c r="AF80" s="792"/>
      <c r="AG80" s="792"/>
      <c r="AH80" s="792"/>
      <c r="AI80" s="792"/>
      <c r="AJ80" s="210"/>
      <c r="AK80" s="164"/>
      <c r="AL80" s="164"/>
      <c r="AM80" s="165"/>
      <c r="AN80" s="165"/>
    </row>
    <row r="81" spans="1:40" s="194" customFormat="1">
      <c r="N81" s="193"/>
      <c r="O81" s="193"/>
      <c r="S81" s="193"/>
      <c r="AJ81" s="210"/>
      <c r="AK81" s="164"/>
      <c r="AL81" s="164"/>
      <c r="AM81" s="165"/>
      <c r="AN81" s="165"/>
    </row>
    <row r="82" spans="1:40" s="194" customFormat="1">
      <c r="A82" s="795" t="s">
        <v>196</v>
      </c>
      <c r="B82" s="795"/>
      <c r="C82" s="795"/>
      <c r="D82" s="795"/>
      <c r="E82" s="795"/>
      <c r="F82" s="795"/>
      <c r="G82" s="795"/>
      <c r="H82" s="795"/>
      <c r="I82" s="795"/>
      <c r="J82" s="795"/>
      <c r="K82" s="795"/>
      <c r="L82" s="795"/>
      <c r="M82" s="795"/>
      <c r="N82" s="795"/>
      <c r="O82" s="795"/>
      <c r="P82" s="795"/>
      <c r="Q82" s="795"/>
      <c r="R82" s="795"/>
      <c r="S82" s="795"/>
      <c r="T82" s="795"/>
      <c r="U82" s="795"/>
      <c r="V82" s="795"/>
      <c r="W82" s="795"/>
      <c r="X82" s="795"/>
      <c r="Y82" s="795"/>
      <c r="Z82" s="795"/>
      <c r="AA82" s="795"/>
      <c r="AB82" s="795"/>
      <c r="AC82" s="795"/>
      <c r="AD82" s="795"/>
      <c r="AE82" s="795"/>
      <c r="AF82" s="795"/>
      <c r="AG82" s="795"/>
      <c r="AH82" s="795"/>
      <c r="AI82" s="795"/>
      <c r="AJ82" s="210"/>
      <c r="AK82" s="164"/>
      <c r="AL82" s="164"/>
      <c r="AM82" s="165"/>
      <c r="AN82" s="165"/>
    </row>
    <row r="83" spans="1:40" s="194" customFormat="1">
      <c r="N83" s="193"/>
      <c r="O83" s="193"/>
      <c r="S83" s="193"/>
      <c r="AJ83" s="210" t="s">
        <v>155</v>
      </c>
      <c r="AK83" s="164"/>
      <c r="AL83" s="164"/>
      <c r="AM83" s="165"/>
      <c r="AN83" s="165"/>
    </row>
    <row r="84" spans="1:40" s="194" customFormat="1">
      <c r="A84" s="194" t="s">
        <v>197</v>
      </c>
      <c r="B84" s="794">
        <f>AJ84</f>
        <v>0</v>
      </c>
      <c r="C84" s="794"/>
      <c r="D84" s="795" t="s">
        <v>2</v>
      </c>
      <c r="E84" s="795"/>
      <c r="N84" s="193"/>
      <c r="O84" s="193"/>
      <c r="S84" s="193"/>
      <c r="AJ84" s="210">
        <v>0</v>
      </c>
      <c r="AK84" s="164"/>
      <c r="AL84" s="164"/>
      <c r="AM84" s="165"/>
      <c r="AN84" s="165"/>
    </row>
    <row r="85" spans="1:40" s="194" customFormat="1">
      <c r="N85" s="193"/>
      <c r="O85" s="193"/>
      <c r="S85" s="193"/>
      <c r="AJ85" s="211"/>
      <c r="AK85" s="164"/>
      <c r="AL85" s="164"/>
      <c r="AM85" s="165"/>
      <c r="AN85" s="165"/>
    </row>
    <row r="86" spans="1:40" s="194" customFormat="1">
      <c r="N86" s="193"/>
      <c r="O86" s="193"/>
      <c r="S86" s="193"/>
      <c r="AJ86" s="211"/>
      <c r="AK86" s="164"/>
      <c r="AL86" s="164"/>
      <c r="AM86" s="165"/>
      <c r="AN86" s="165"/>
    </row>
    <row r="87" spans="1:40" s="194" customFormat="1">
      <c r="A87" s="792" t="s">
        <v>214</v>
      </c>
      <c r="B87" s="792"/>
      <c r="C87" s="792"/>
      <c r="D87" s="792"/>
      <c r="E87" s="792"/>
      <c r="F87" s="792"/>
      <c r="G87" s="792"/>
      <c r="H87" s="792"/>
      <c r="I87" s="792"/>
      <c r="J87" s="792"/>
      <c r="K87" s="792"/>
      <c r="L87" s="792"/>
      <c r="M87" s="792"/>
      <c r="N87" s="792"/>
      <c r="O87" s="792"/>
      <c r="P87" s="792"/>
      <c r="Q87" s="792"/>
      <c r="R87" s="792"/>
      <c r="S87" s="792"/>
      <c r="T87" s="792"/>
      <c r="U87" s="792"/>
      <c r="V87" s="792"/>
      <c r="W87" s="792"/>
      <c r="X87" s="792"/>
      <c r="Y87" s="792"/>
      <c r="Z87" s="792"/>
      <c r="AA87" s="792"/>
      <c r="AB87" s="792"/>
      <c r="AC87" s="792"/>
      <c r="AD87" s="792"/>
      <c r="AE87" s="792"/>
      <c r="AF87" s="792"/>
      <c r="AG87" s="792"/>
      <c r="AH87" s="792"/>
      <c r="AI87" s="792"/>
      <c r="AJ87" s="211"/>
      <c r="AK87" s="164"/>
      <c r="AL87" s="164"/>
      <c r="AM87" s="165"/>
      <c r="AN87" s="165"/>
    </row>
    <row r="88" spans="1:40" s="194" customFormat="1">
      <c r="N88" s="193"/>
      <c r="O88" s="193"/>
      <c r="S88" s="193"/>
      <c r="AJ88" s="211"/>
      <c r="AK88" s="164"/>
      <c r="AL88" s="164"/>
      <c r="AM88" s="165"/>
      <c r="AN88" s="165"/>
    </row>
    <row r="89" spans="1:40" s="194" customFormat="1">
      <c r="A89" s="795" t="s">
        <v>196</v>
      </c>
      <c r="B89" s="795"/>
      <c r="C89" s="795"/>
      <c r="D89" s="795"/>
      <c r="E89" s="795"/>
      <c r="F89" s="795"/>
      <c r="G89" s="795"/>
      <c r="H89" s="795"/>
      <c r="I89" s="795"/>
      <c r="J89" s="795"/>
      <c r="K89" s="795"/>
      <c r="L89" s="795"/>
      <c r="M89" s="795"/>
      <c r="N89" s="795"/>
      <c r="O89" s="795"/>
      <c r="P89" s="795"/>
      <c r="Q89" s="795"/>
      <c r="R89" s="795"/>
      <c r="S89" s="795"/>
      <c r="T89" s="795"/>
      <c r="U89" s="795"/>
      <c r="V89" s="795"/>
      <c r="W89" s="795"/>
      <c r="X89" s="795"/>
      <c r="Y89" s="795"/>
      <c r="Z89" s="795"/>
      <c r="AA89" s="795"/>
      <c r="AB89" s="795"/>
      <c r="AC89" s="795"/>
      <c r="AD89" s="795"/>
      <c r="AE89" s="795"/>
      <c r="AF89" s="795"/>
      <c r="AG89" s="795"/>
      <c r="AH89" s="795"/>
      <c r="AI89" s="795"/>
      <c r="AJ89" s="211"/>
      <c r="AK89" s="164"/>
      <c r="AL89" s="164"/>
      <c r="AM89" s="165"/>
      <c r="AN89" s="165"/>
    </row>
    <row r="90" spans="1:40" s="194" customFormat="1">
      <c r="N90" s="193"/>
      <c r="O90" s="193"/>
      <c r="S90" s="193"/>
      <c r="AJ90" s="210" t="s">
        <v>155</v>
      </c>
      <c r="AK90" s="164"/>
      <c r="AL90" s="164"/>
      <c r="AM90" s="165"/>
      <c r="AN90" s="165"/>
    </row>
    <row r="91" spans="1:40" s="194" customFormat="1">
      <c r="A91" s="194" t="s">
        <v>197</v>
      </c>
      <c r="B91" s="794">
        <f>AJ91</f>
        <v>0</v>
      </c>
      <c r="C91" s="794"/>
      <c r="D91" s="795" t="s">
        <v>2</v>
      </c>
      <c r="E91" s="795"/>
      <c r="N91" s="193"/>
      <c r="O91" s="193"/>
      <c r="S91" s="193"/>
      <c r="AJ91" s="210">
        <v>0</v>
      </c>
      <c r="AK91" s="164"/>
      <c r="AL91" s="164"/>
      <c r="AM91" s="165"/>
      <c r="AN91" s="165"/>
    </row>
    <row r="92" spans="1:40" s="194" customFormat="1">
      <c r="N92" s="193"/>
      <c r="O92" s="193"/>
      <c r="S92" s="193"/>
      <c r="AJ92" s="210"/>
      <c r="AK92" s="164"/>
      <c r="AL92" s="164"/>
      <c r="AM92" s="165"/>
      <c r="AN92" s="165"/>
    </row>
    <row r="93" spans="1:40" s="194" customFormat="1">
      <c r="N93" s="193"/>
      <c r="O93" s="193"/>
      <c r="S93" s="193"/>
      <c r="AJ93" s="210"/>
      <c r="AK93" s="164"/>
      <c r="AL93" s="164"/>
      <c r="AM93" s="165"/>
      <c r="AN93" s="165"/>
    </row>
    <row r="94" spans="1:40" s="194" customFormat="1">
      <c r="A94" s="792" t="s">
        <v>215</v>
      </c>
      <c r="B94" s="792"/>
      <c r="C94" s="792"/>
      <c r="D94" s="792"/>
      <c r="E94" s="792"/>
      <c r="F94" s="792"/>
      <c r="G94" s="792"/>
      <c r="H94" s="792"/>
      <c r="I94" s="792"/>
      <c r="J94" s="792"/>
      <c r="K94" s="792"/>
      <c r="L94" s="792"/>
      <c r="M94" s="792"/>
      <c r="N94" s="792"/>
      <c r="O94" s="792"/>
      <c r="P94" s="792"/>
      <c r="Q94" s="792"/>
      <c r="R94" s="792"/>
      <c r="S94" s="792"/>
      <c r="T94" s="792"/>
      <c r="U94" s="792"/>
      <c r="V94" s="792"/>
      <c r="W94" s="792"/>
      <c r="X94" s="792"/>
      <c r="Y94" s="792"/>
      <c r="Z94" s="792"/>
      <c r="AA94" s="792"/>
      <c r="AB94" s="792"/>
      <c r="AC94" s="792"/>
      <c r="AD94" s="792"/>
      <c r="AE94" s="792"/>
      <c r="AF94" s="792"/>
      <c r="AG94" s="792"/>
      <c r="AH94" s="792"/>
      <c r="AI94" s="792"/>
      <c r="AJ94" s="210"/>
      <c r="AK94" s="164"/>
      <c r="AL94" s="164"/>
      <c r="AM94" s="165"/>
      <c r="AN94" s="165"/>
    </row>
    <row r="95" spans="1:40" s="194" customFormat="1">
      <c r="N95" s="193"/>
      <c r="O95" s="193"/>
      <c r="S95" s="193"/>
      <c r="AJ95" s="210"/>
      <c r="AK95" s="164"/>
      <c r="AL95" s="164"/>
      <c r="AM95" s="165"/>
      <c r="AN95" s="165"/>
    </row>
    <row r="96" spans="1:40" s="194" customFormat="1">
      <c r="A96" s="795" t="s">
        <v>196</v>
      </c>
      <c r="B96" s="795"/>
      <c r="C96" s="795"/>
      <c r="D96" s="795"/>
      <c r="E96" s="795"/>
      <c r="F96" s="795"/>
      <c r="G96" s="795"/>
      <c r="H96" s="795"/>
      <c r="I96" s="795"/>
      <c r="J96" s="795"/>
      <c r="K96" s="795"/>
      <c r="L96" s="795"/>
      <c r="M96" s="795"/>
      <c r="N96" s="795"/>
      <c r="O96" s="795"/>
      <c r="P96" s="795"/>
      <c r="Q96" s="795"/>
      <c r="R96" s="795"/>
      <c r="S96" s="795"/>
      <c r="T96" s="795"/>
      <c r="U96" s="795"/>
      <c r="V96" s="795"/>
      <c r="W96" s="795"/>
      <c r="X96" s="795"/>
      <c r="Y96" s="795"/>
      <c r="Z96" s="795"/>
      <c r="AA96" s="795"/>
      <c r="AB96" s="795"/>
      <c r="AC96" s="795"/>
      <c r="AD96" s="795"/>
      <c r="AE96" s="795"/>
      <c r="AF96" s="795"/>
      <c r="AG96" s="795"/>
      <c r="AH96" s="795"/>
      <c r="AI96" s="795"/>
      <c r="AJ96" s="210"/>
      <c r="AK96" s="164"/>
      <c r="AL96" s="164"/>
      <c r="AM96" s="165"/>
      <c r="AN96" s="165"/>
    </row>
    <row r="97" spans="1:40" s="194" customFormat="1">
      <c r="N97" s="193"/>
      <c r="O97" s="193"/>
      <c r="S97" s="193"/>
      <c r="AJ97" s="210" t="s">
        <v>155</v>
      </c>
      <c r="AK97" s="164"/>
      <c r="AL97" s="164"/>
      <c r="AM97" s="165"/>
      <c r="AN97" s="165"/>
    </row>
    <row r="98" spans="1:40" s="194" customFormat="1">
      <c r="A98" s="194" t="s">
        <v>197</v>
      </c>
      <c r="B98" s="794">
        <f>AJ98</f>
        <v>0</v>
      </c>
      <c r="C98" s="794"/>
      <c r="D98" s="795" t="s">
        <v>2</v>
      </c>
      <c r="E98" s="795"/>
      <c r="N98" s="193"/>
      <c r="O98" s="193"/>
      <c r="S98" s="193"/>
      <c r="AJ98" s="210">
        <v>0</v>
      </c>
      <c r="AK98" s="164"/>
      <c r="AL98" s="164"/>
      <c r="AM98" s="165"/>
      <c r="AN98" s="165"/>
    </row>
    <row r="99" spans="1:40" s="194" customFormat="1">
      <c r="N99" s="193"/>
      <c r="O99" s="193"/>
      <c r="S99" s="193"/>
      <c r="AJ99" s="209"/>
      <c r="AK99" s="164"/>
      <c r="AL99" s="164"/>
      <c r="AM99" s="165"/>
      <c r="AN99" s="165"/>
    </row>
    <row r="100" spans="1:40" s="194" customFormat="1">
      <c r="N100" s="193"/>
      <c r="O100" s="193"/>
      <c r="S100" s="193"/>
      <c r="AJ100" s="209"/>
      <c r="AK100" s="164"/>
      <c r="AL100" s="164"/>
      <c r="AM100" s="165"/>
      <c r="AN100" s="165"/>
    </row>
    <row r="101" spans="1:40">
      <c r="A101" s="752" t="s">
        <v>142</v>
      </c>
      <c r="B101" s="753"/>
      <c r="C101" s="753"/>
      <c r="D101" s="753"/>
      <c r="E101" s="753"/>
      <c r="F101" s="753"/>
      <c r="G101" s="753"/>
      <c r="H101" s="753"/>
      <c r="I101" s="753"/>
      <c r="J101" s="753"/>
      <c r="K101" s="753"/>
      <c r="L101" s="753"/>
      <c r="M101" s="753"/>
      <c r="N101" s="753"/>
      <c r="O101" s="753"/>
      <c r="P101" s="753"/>
      <c r="Q101" s="753"/>
      <c r="R101" s="753"/>
      <c r="S101" s="753"/>
      <c r="T101" s="753"/>
      <c r="U101" s="753"/>
      <c r="V101" s="753"/>
      <c r="W101" s="753"/>
      <c r="X101" s="753"/>
      <c r="Y101" s="753"/>
      <c r="Z101" s="753"/>
      <c r="AA101" s="753"/>
      <c r="AB101" s="753"/>
      <c r="AC101" s="753"/>
      <c r="AD101" s="753"/>
      <c r="AE101" s="753"/>
      <c r="AF101" s="753"/>
      <c r="AG101" s="753"/>
      <c r="AH101" s="753"/>
      <c r="AI101" s="754"/>
      <c r="AJ101" s="177"/>
      <c r="AK101" s="141"/>
      <c r="AL101" s="141"/>
      <c r="AM101" s="178"/>
      <c r="AN101" s="178"/>
    </row>
    <row r="102" spans="1:40">
      <c r="AJ102" s="177"/>
      <c r="AK102" s="141"/>
      <c r="AL102" s="141"/>
      <c r="AM102" s="178"/>
      <c r="AN102" s="178"/>
    </row>
    <row r="103" spans="1:40">
      <c r="A103" s="750" t="s">
        <v>143</v>
      </c>
      <c r="B103" s="750"/>
      <c r="C103" s="750"/>
      <c r="D103" s="750"/>
      <c r="E103" s="750"/>
      <c r="F103" s="750"/>
      <c r="G103" s="750"/>
      <c r="H103" s="750"/>
      <c r="I103" s="750"/>
      <c r="J103" s="750"/>
      <c r="K103" s="750"/>
      <c r="L103" s="750"/>
      <c r="M103" s="750"/>
      <c r="N103" s="750"/>
      <c r="O103" s="750"/>
      <c r="P103" s="750"/>
      <c r="Q103" s="750"/>
      <c r="R103" s="750"/>
      <c r="S103" s="750"/>
      <c r="T103" s="750"/>
      <c r="U103" s="750"/>
      <c r="V103" s="750"/>
      <c r="W103" s="750"/>
      <c r="X103" s="750"/>
      <c r="Y103" s="750"/>
      <c r="Z103" s="750"/>
      <c r="AA103" s="750"/>
      <c r="AB103" s="750"/>
      <c r="AC103" s="750"/>
      <c r="AD103" s="750"/>
      <c r="AE103" s="750"/>
      <c r="AF103" s="750"/>
      <c r="AG103" s="750"/>
      <c r="AH103" s="750"/>
      <c r="AI103" s="750"/>
      <c r="AJ103" s="177"/>
      <c r="AK103" s="141"/>
      <c r="AL103" s="141"/>
      <c r="AM103" s="178"/>
      <c r="AN103" s="178"/>
    </row>
    <row r="104" spans="1:40">
      <c r="AJ104" s="177"/>
      <c r="AK104" s="141"/>
      <c r="AL104" s="141"/>
      <c r="AM104" s="178"/>
      <c r="AN104" s="178"/>
    </row>
    <row r="105" spans="1:40">
      <c r="A105" s="751" t="s">
        <v>144</v>
      </c>
      <c r="B105" s="751"/>
      <c r="C105" s="751"/>
      <c r="D105" s="751"/>
      <c r="E105" s="751"/>
      <c r="F105" s="751"/>
      <c r="G105" s="751"/>
      <c r="H105" s="751"/>
      <c r="I105" s="751"/>
      <c r="J105" s="751"/>
      <c r="K105" s="751"/>
      <c r="L105" s="751"/>
      <c r="M105" s="751"/>
      <c r="N105" s="751"/>
      <c r="O105" s="751"/>
      <c r="P105" s="751"/>
      <c r="Q105" s="751"/>
      <c r="R105" s="751"/>
      <c r="S105" s="751"/>
      <c r="T105" s="751"/>
      <c r="U105" s="751"/>
      <c r="V105" s="751"/>
      <c r="W105" s="751"/>
      <c r="X105" s="751"/>
      <c r="Y105" s="751"/>
      <c r="Z105" s="751"/>
      <c r="AA105" s="751"/>
      <c r="AB105" s="751"/>
      <c r="AC105" s="751"/>
      <c r="AD105" s="751"/>
      <c r="AE105" s="751"/>
      <c r="AF105" s="751"/>
      <c r="AG105" s="751"/>
      <c r="AH105" s="751"/>
      <c r="AI105" s="751"/>
      <c r="AJ105" s="177"/>
      <c r="AK105" s="141"/>
      <c r="AL105" s="141"/>
      <c r="AM105" s="178"/>
      <c r="AN105" s="178"/>
    </row>
    <row r="106" spans="1:40">
      <c r="AJ106" s="177" t="s">
        <v>145</v>
      </c>
      <c r="AK106" s="141" t="s">
        <v>146</v>
      </c>
      <c r="AL106" s="141" t="s">
        <v>147</v>
      </c>
      <c r="AM106" s="178"/>
      <c r="AN106" s="178"/>
    </row>
    <row r="107" spans="1:40">
      <c r="A107" s="174" t="s">
        <v>113</v>
      </c>
      <c r="B107" s="758">
        <f>B26</f>
        <v>0</v>
      </c>
      <c r="C107" s="758"/>
      <c r="D107" s="758"/>
      <c r="E107" s="174" t="s">
        <v>1</v>
      </c>
      <c r="F107" s="67" t="s">
        <v>114</v>
      </c>
      <c r="G107" s="758">
        <f>G26</f>
        <v>7</v>
      </c>
      <c r="H107" s="758"/>
      <c r="I107" s="174" t="s">
        <v>1</v>
      </c>
      <c r="J107" s="67" t="s">
        <v>139</v>
      </c>
      <c r="K107" s="68" t="s">
        <v>126</v>
      </c>
      <c r="L107" s="758">
        <f>AJ107*AK107</f>
        <v>0</v>
      </c>
      <c r="M107" s="758"/>
      <c r="N107" s="172" t="s">
        <v>0</v>
      </c>
      <c r="O107" s="172" t="s">
        <v>114</v>
      </c>
      <c r="P107" s="758">
        <f>AL107</f>
        <v>0</v>
      </c>
      <c r="Q107" s="758"/>
      <c r="R107" s="174" t="s">
        <v>128</v>
      </c>
      <c r="AJ107" s="177">
        <v>0</v>
      </c>
      <c r="AK107" s="141"/>
      <c r="AL107" s="141"/>
      <c r="AM107" s="178"/>
      <c r="AN107" s="178"/>
    </row>
    <row r="108" spans="1:40">
      <c r="A108" s="174" t="s">
        <v>113</v>
      </c>
      <c r="B108" s="758">
        <f>(B107*G107)-(L107*P107)</f>
        <v>0</v>
      </c>
      <c r="C108" s="758"/>
      <c r="D108" s="758"/>
      <c r="E108" s="174" t="s">
        <v>0</v>
      </c>
      <c r="AJ108" s="177"/>
      <c r="AK108" s="141"/>
      <c r="AL108" s="141"/>
      <c r="AM108" s="178"/>
      <c r="AN108" s="178"/>
    </row>
    <row r="109" spans="1:40">
      <c r="AJ109" s="177"/>
      <c r="AK109" s="141"/>
      <c r="AL109" s="141"/>
      <c r="AM109" s="178"/>
      <c r="AN109" s="178"/>
    </row>
    <row r="110" spans="1:40">
      <c r="AJ110" s="177"/>
      <c r="AK110" s="141"/>
      <c r="AL110" s="141"/>
      <c r="AM110" s="178"/>
      <c r="AN110" s="178"/>
    </row>
    <row r="111" spans="1:40" ht="15" customHeight="1">
      <c r="A111" s="749" t="s">
        <v>148</v>
      </c>
      <c r="B111" s="749"/>
      <c r="C111" s="749"/>
      <c r="D111" s="749"/>
      <c r="E111" s="749"/>
      <c r="F111" s="749"/>
      <c r="G111" s="749"/>
      <c r="H111" s="749"/>
      <c r="I111" s="749"/>
      <c r="J111" s="749"/>
      <c r="K111" s="749"/>
      <c r="L111" s="749"/>
      <c r="M111" s="749"/>
      <c r="N111" s="749"/>
      <c r="O111" s="749"/>
      <c r="P111" s="749"/>
      <c r="Q111" s="749"/>
      <c r="R111" s="749"/>
      <c r="S111" s="749"/>
      <c r="T111" s="749"/>
      <c r="U111" s="749"/>
      <c r="V111" s="749"/>
      <c r="W111" s="749"/>
      <c r="X111" s="749"/>
      <c r="Y111" s="749"/>
      <c r="Z111" s="749"/>
      <c r="AA111" s="749"/>
      <c r="AB111" s="749"/>
      <c r="AC111" s="749"/>
      <c r="AD111" s="749"/>
      <c r="AE111" s="749"/>
      <c r="AF111" s="749"/>
      <c r="AG111" s="749"/>
      <c r="AH111" s="749"/>
      <c r="AI111" s="749"/>
      <c r="AJ111" s="177"/>
      <c r="AK111" s="141"/>
      <c r="AL111" s="141"/>
      <c r="AM111" s="178"/>
      <c r="AN111" s="178"/>
    </row>
    <row r="112" spans="1:40">
      <c r="AJ112" s="177"/>
      <c r="AK112" s="141"/>
      <c r="AL112" s="141"/>
      <c r="AM112" s="178"/>
      <c r="AN112" s="178"/>
    </row>
    <row r="113" spans="1:40">
      <c r="A113" s="751" t="s">
        <v>173</v>
      </c>
      <c r="B113" s="751"/>
      <c r="C113" s="751"/>
      <c r="D113" s="751"/>
      <c r="E113" s="751"/>
      <c r="F113" s="751"/>
      <c r="G113" s="751"/>
      <c r="H113" s="751"/>
      <c r="I113" s="751"/>
      <c r="J113" s="751"/>
      <c r="K113" s="751"/>
      <c r="L113" s="751"/>
      <c r="M113" s="751"/>
      <c r="N113" s="751"/>
      <c r="O113" s="751"/>
      <c r="P113" s="751"/>
      <c r="Q113" s="751"/>
      <c r="R113" s="751"/>
      <c r="S113" s="751"/>
      <c r="T113" s="751"/>
      <c r="U113" s="751"/>
      <c r="V113" s="751"/>
      <c r="W113" s="751"/>
      <c r="X113" s="751"/>
      <c r="Y113" s="751"/>
      <c r="Z113" s="751"/>
      <c r="AA113" s="751"/>
      <c r="AB113" s="751"/>
      <c r="AC113" s="751"/>
      <c r="AD113" s="751"/>
      <c r="AE113" s="751"/>
      <c r="AF113" s="751"/>
      <c r="AG113" s="751"/>
      <c r="AH113" s="751"/>
      <c r="AI113" s="751"/>
      <c r="AJ113" s="177"/>
      <c r="AK113" s="141"/>
      <c r="AL113" s="141"/>
      <c r="AM113" s="178"/>
      <c r="AN113" s="178"/>
    </row>
    <row r="114" spans="1:40">
      <c r="A114" s="751" t="s">
        <v>174</v>
      </c>
      <c r="B114" s="751"/>
      <c r="C114" s="751"/>
      <c r="D114" s="751"/>
      <c r="E114" s="751"/>
      <c r="F114" s="751"/>
      <c r="G114" s="751"/>
      <c r="H114" s="751"/>
      <c r="I114" s="751"/>
      <c r="J114" s="751"/>
      <c r="K114" s="751"/>
      <c r="L114" s="751"/>
      <c r="M114" s="751"/>
      <c r="N114" s="751"/>
      <c r="O114" s="751"/>
      <c r="P114" s="751"/>
      <c r="Q114" s="751"/>
      <c r="R114" s="751"/>
      <c r="S114" s="751"/>
      <c r="T114" s="751"/>
      <c r="U114" s="751"/>
      <c r="V114" s="751"/>
      <c r="W114" s="751"/>
      <c r="X114" s="751"/>
      <c r="Y114" s="751"/>
      <c r="Z114" s="751"/>
      <c r="AA114" s="751"/>
      <c r="AB114" s="751"/>
      <c r="AC114" s="751"/>
      <c r="AD114" s="751"/>
      <c r="AE114" s="751"/>
      <c r="AF114" s="751"/>
      <c r="AG114" s="751"/>
      <c r="AH114" s="751"/>
      <c r="AI114" s="751"/>
      <c r="AJ114" s="177"/>
      <c r="AK114" s="141"/>
      <c r="AL114" s="141"/>
      <c r="AM114" s="178"/>
      <c r="AN114" s="178"/>
    </row>
    <row r="115" spans="1:40">
      <c r="AJ115" s="790" t="s">
        <v>149</v>
      </c>
      <c r="AK115" s="790"/>
      <c r="AL115" s="141"/>
      <c r="AM115" s="791" t="s">
        <v>150</v>
      </c>
      <c r="AN115" s="791"/>
    </row>
    <row r="116" spans="1:40">
      <c r="A116" s="174" t="s">
        <v>151</v>
      </c>
      <c r="B116" s="758">
        <f>B26</f>
        <v>0</v>
      </c>
      <c r="C116" s="758"/>
      <c r="D116" s="758"/>
      <c r="E116" s="174" t="s">
        <v>1</v>
      </c>
      <c r="F116" s="67" t="s">
        <v>114</v>
      </c>
      <c r="G116" s="756">
        <v>2</v>
      </c>
      <c r="H116" s="756"/>
      <c r="I116" s="67" t="s">
        <v>139</v>
      </c>
      <c r="J116" s="68" t="s">
        <v>126</v>
      </c>
      <c r="K116" s="758">
        <f>G26</f>
        <v>7</v>
      </c>
      <c r="L116" s="758"/>
      <c r="M116" s="174" t="s">
        <v>1</v>
      </c>
      <c r="N116" s="181" t="s">
        <v>114</v>
      </c>
      <c r="O116" s="758">
        <f>AJ116</f>
        <v>0</v>
      </c>
      <c r="P116" s="758"/>
      <c r="Q116" s="174" t="s">
        <v>128</v>
      </c>
      <c r="R116" s="67" t="s">
        <v>127</v>
      </c>
      <c r="S116" s="758">
        <f>G107*AM116</f>
        <v>0</v>
      </c>
      <c r="T116" s="758"/>
      <c r="AJ116" s="177">
        <v>0</v>
      </c>
      <c r="AK116" s="141"/>
      <c r="AL116" s="141"/>
      <c r="AM116" s="141">
        <v>0</v>
      </c>
      <c r="AN116" s="178"/>
    </row>
    <row r="117" spans="1:40">
      <c r="A117" s="174" t="s">
        <v>151</v>
      </c>
      <c r="B117" s="758">
        <f>(B116*G116)-(K116*O116)+S116</f>
        <v>0</v>
      </c>
      <c r="C117" s="758"/>
      <c r="D117" s="758"/>
      <c r="E117" s="174" t="s">
        <v>1</v>
      </c>
      <c r="AJ117" s="177"/>
      <c r="AK117" s="141"/>
      <c r="AL117" s="141"/>
      <c r="AM117" s="178"/>
      <c r="AN117" s="178"/>
    </row>
    <row r="118" spans="1:40">
      <c r="N118" s="151"/>
      <c r="O118" s="151"/>
      <c r="AJ118" s="177"/>
      <c r="AK118" s="141"/>
      <c r="AL118" s="141"/>
      <c r="AM118" s="178"/>
      <c r="AN118" s="178"/>
    </row>
    <row r="119" spans="1:40">
      <c r="AJ119" s="177"/>
      <c r="AK119" s="141"/>
      <c r="AL119" s="141"/>
      <c r="AM119" s="178"/>
      <c r="AN119" s="178"/>
    </row>
    <row r="120" spans="1:40">
      <c r="A120" s="750" t="s">
        <v>166</v>
      </c>
      <c r="B120" s="750"/>
      <c r="C120" s="750"/>
      <c r="D120" s="750"/>
      <c r="E120" s="750"/>
      <c r="F120" s="750"/>
      <c r="G120" s="750"/>
      <c r="H120" s="750"/>
      <c r="I120" s="750"/>
      <c r="J120" s="750"/>
      <c r="K120" s="750"/>
      <c r="L120" s="750"/>
      <c r="M120" s="750"/>
      <c r="N120" s="750"/>
      <c r="O120" s="750"/>
      <c r="P120" s="750"/>
      <c r="Q120" s="750"/>
      <c r="R120" s="750"/>
      <c r="S120" s="750"/>
      <c r="T120" s="750"/>
      <c r="U120" s="750"/>
      <c r="V120" s="750"/>
      <c r="W120" s="750"/>
      <c r="X120" s="750"/>
      <c r="Y120" s="750"/>
      <c r="Z120" s="750"/>
      <c r="AA120" s="750"/>
      <c r="AB120" s="750"/>
      <c r="AC120" s="750"/>
      <c r="AD120" s="750"/>
      <c r="AE120" s="750"/>
      <c r="AF120" s="750"/>
      <c r="AG120" s="750"/>
      <c r="AH120" s="750"/>
      <c r="AI120" s="750"/>
      <c r="AJ120" s="177"/>
      <c r="AK120" s="141"/>
      <c r="AL120" s="141"/>
      <c r="AM120" s="178"/>
      <c r="AN120" s="178"/>
    </row>
    <row r="121" spans="1:40">
      <c r="AJ121" s="177"/>
      <c r="AK121" s="141"/>
      <c r="AL121" s="141"/>
      <c r="AM121" s="178"/>
      <c r="AN121" s="178"/>
    </row>
    <row r="122" spans="1:40">
      <c r="A122" s="751" t="s">
        <v>175</v>
      </c>
      <c r="B122" s="751"/>
      <c r="C122" s="751"/>
      <c r="D122" s="751"/>
      <c r="E122" s="751"/>
      <c r="F122" s="751"/>
      <c r="G122" s="751"/>
      <c r="H122" s="751"/>
      <c r="I122" s="751"/>
      <c r="J122" s="751"/>
      <c r="K122" s="751"/>
      <c r="L122" s="751"/>
      <c r="M122" s="751"/>
      <c r="N122" s="751"/>
      <c r="O122" s="751"/>
      <c r="P122" s="751"/>
      <c r="Q122" s="751"/>
      <c r="R122" s="751"/>
      <c r="S122" s="751"/>
      <c r="T122" s="751"/>
      <c r="U122" s="751"/>
      <c r="V122" s="751"/>
      <c r="W122" s="751"/>
      <c r="X122" s="751"/>
      <c r="Y122" s="751"/>
      <c r="Z122" s="751"/>
      <c r="AA122" s="751"/>
      <c r="AB122" s="751"/>
      <c r="AC122" s="751"/>
      <c r="AD122" s="751"/>
      <c r="AE122" s="751"/>
      <c r="AF122" s="751"/>
      <c r="AG122" s="751"/>
      <c r="AH122" s="751"/>
      <c r="AI122" s="751"/>
      <c r="AJ122" s="177"/>
      <c r="AK122" s="141"/>
      <c r="AL122" s="141"/>
      <c r="AM122" s="178"/>
      <c r="AN122" s="178"/>
    </row>
    <row r="123" spans="1:40">
      <c r="A123" s="751" t="s">
        <v>176</v>
      </c>
      <c r="B123" s="751"/>
      <c r="C123" s="751"/>
      <c r="D123" s="751"/>
      <c r="E123" s="751"/>
      <c r="F123" s="751"/>
      <c r="G123" s="751"/>
      <c r="H123" s="751"/>
      <c r="I123" s="751"/>
      <c r="J123" s="751"/>
      <c r="K123" s="751"/>
      <c r="L123" s="751"/>
      <c r="M123" s="751"/>
      <c r="N123" s="751"/>
      <c r="O123" s="751"/>
      <c r="P123" s="751"/>
      <c r="Q123" s="751"/>
      <c r="R123" s="751"/>
      <c r="S123" s="751"/>
      <c r="T123" s="751"/>
      <c r="U123" s="751"/>
      <c r="V123" s="751"/>
      <c r="W123" s="751"/>
      <c r="X123" s="751"/>
      <c r="Y123" s="751"/>
      <c r="Z123" s="751"/>
      <c r="AA123" s="751"/>
      <c r="AB123" s="751"/>
      <c r="AC123" s="751"/>
      <c r="AD123" s="751"/>
      <c r="AE123" s="751"/>
      <c r="AF123" s="751"/>
      <c r="AG123" s="751"/>
      <c r="AH123" s="751"/>
      <c r="AI123" s="751"/>
      <c r="AJ123" s="177"/>
      <c r="AK123" s="141"/>
      <c r="AL123" s="141"/>
      <c r="AM123" s="178"/>
      <c r="AN123" s="178"/>
    </row>
    <row r="124" spans="1:40">
      <c r="AJ124" s="177"/>
      <c r="AK124" s="141"/>
      <c r="AL124" s="141"/>
      <c r="AM124" s="178"/>
      <c r="AN124" s="178"/>
    </row>
    <row r="125" spans="1:40">
      <c r="A125" s="174" t="s">
        <v>152</v>
      </c>
      <c r="B125" s="758">
        <f>B116</f>
        <v>0</v>
      </c>
      <c r="C125" s="758"/>
      <c r="D125" s="758"/>
      <c r="E125" s="174" t="s">
        <v>1</v>
      </c>
      <c r="F125" s="67" t="s">
        <v>114</v>
      </c>
      <c r="G125" s="758">
        <f>K26</f>
        <v>1.5</v>
      </c>
      <c r="H125" s="758"/>
      <c r="I125" s="174" t="s">
        <v>1</v>
      </c>
      <c r="J125" s="67" t="s">
        <v>114</v>
      </c>
      <c r="K125" s="758">
        <v>2</v>
      </c>
      <c r="L125" s="758"/>
      <c r="M125" s="67" t="s">
        <v>139</v>
      </c>
      <c r="N125" s="176" t="s">
        <v>126</v>
      </c>
      <c r="O125" s="758">
        <f>G107</f>
        <v>7</v>
      </c>
      <c r="P125" s="758"/>
      <c r="Q125" s="174" t="s">
        <v>1</v>
      </c>
      <c r="R125" s="67" t="s">
        <v>114</v>
      </c>
      <c r="S125" s="758">
        <f>K26</f>
        <v>1.5</v>
      </c>
      <c r="T125" s="758"/>
      <c r="U125" s="174" t="s">
        <v>1</v>
      </c>
      <c r="V125" s="67" t="s">
        <v>114</v>
      </c>
      <c r="W125" s="758">
        <v>0</v>
      </c>
      <c r="X125" s="758"/>
      <c r="Y125" s="174" t="s">
        <v>128</v>
      </c>
      <c r="Z125" s="67" t="s">
        <v>139</v>
      </c>
      <c r="AA125" s="67" t="s">
        <v>126</v>
      </c>
      <c r="AB125" s="183">
        <f>AJ133</f>
        <v>0</v>
      </c>
      <c r="AC125" s="67" t="s">
        <v>114</v>
      </c>
      <c r="AD125" s="757">
        <v>8.85</v>
      </c>
      <c r="AE125" s="757"/>
      <c r="AF125" s="67" t="s">
        <v>128</v>
      </c>
      <c r="AJ125" s="177"/>
      <c r="AK125" s="141"/>
      <c r="AL125" s="141"/>
      <c r="AM125" s="178"/>
      <c r="AN125" s="178"/>
    </row>
    <row r="126" spans="1:40">
      <c r="A126" s="174" t="s">
        <v>113</v>
      </c>
      <c r="B126" s="796">
        <f>(B125*G125*K125)-(O125*S125*W125)-(AB125*AD125)</f>
        <v>0</v>
      </c>
      <c r="C126" s="796"/>
      <c r="D126" s="796"/>
      <c r="E126" s="174" t="s">
        <v>0</v>
      </c>
      <c r="AJ126" s="177"/>
      <c r="AK126" s="141"/>
      <c r="AL126" s="141"/>
      <c r="AM126" s="178"/>
      <c r="AN126" s="178"/>
    </row>
    <row r="127" spans="1:40">
      <c r="AJ127" s="177"/>
      <c r="AK127" s="141"/>
      <c r="AL127" s="141"/>
      <c r="AM127" s="178"/>
      <c r="AN127" s="178"/>
    </row>
    <row r="128" spans="1:40">
      <c r="AJ128" s="177"/>
      <c r="AK128" s="141"/>
      <c r="AL128" s="141"/>
      <c r="AM128" s="178"/>
      <c r="AN128" s="178"/>
    </row>
    <row r="129" spans="1:40">
      <c r="A129" s="750" t="s">
        <v>153</v>
      </c>
      <c r="B129" s="750"/>
      <c r="C129" s="750"/>
      <c r="D129" s="750"/>
      <c r="E129" s="750"/>
      <c r="F129" s="750"/>
      <c r="G129" s="750"/>
      <c r="H129" s="750"/>
      <c r="I129" s="750"/>
      <c r="J129" s="750"/>
      <c r="K129" s="750"/>
      <c r="L129" s="750"/>
      <c r="M129" s="750"/>
      <c r="N129" s="750"/>
      <c r="O129" s="750"/>
      <c r="P129" s="750"/>
      <c r="Q129" s="750"/>
      <c r="R129" s="750"/>
      <c r="S129" s="750"/>
      <c r="T129" s="750"/>
      <c r="U129" s="750"/>
      <c r="V129" s="750"/>
      <c r="W129" s="750"/>
      <c r="X129" s="750"/>
      <c r="Y129" s="750"/>
      <c r="Z129" s="750"/>
      <c r="AA129" s="750"/>
      <c r="AB129" s="750"/>
      <c r="AC129" s="750"/>
      <c r="AD129" s="750"/>
      <c r="AE129" s="750"/>
      <c r="AF129" s="750"/>
      <c r="AG129" s="750"/>
      <c r="AH129" s="750"/>
      <c r="AI129" s="750"/>
      <c r="AJ129" s="177"/>
      <c r="AK129" s="141"/>
      <c r="AL129" s="141"/>
      <c r="AM129" s="178"/>
      <c r="AN129" s="178"/>
    </row>
    <row r="130" spans="1:40">
      <c r="AJ130" s="177"/>
      <c r="AK130" s="141"/>
      <c r="AL130" s="141"/>
      <c r="AM130" s="178"/>
      <c r="AN130" s="178"/>
    </row>
    <row r="131" spans="1:40">
      <c r="A131" s="751" t="s">
        <v>154</v>
      </c>
      <c r="B131" s="751"/>
      <c r="C131" s="751"/>
      <c r="D131" s="751"/>
      <c r="E131" s="751"/>
      <c r="F131" s="751"/>
      <c r="G131" s="751"/>
      <c r="H131" s="751"/>
      <c r="I131" s="751"/>
      <c r="J131" s="751"/>
      <c r="K131" s="751"/>
      <c r="L131" s="751"/>
      <c r="M131" s="751"/>
      <c r="N131" s="751"/>
      <c r="O131" s="751"/>
      <c r="P131" s="751"/>
      <c r="Q131" s="751"/>
      <c r="R131" s="751"/>
      <c r="S131" s="751"/>
      <c r="T131" s="751"/>
      <c r="U131" s="751"/>
      <c r="V131" s="751"/>
      <c r="W131" s="751"/>
      <c r="X131" s="751"/>
      <c r="Y131" s="751"/>
      <c r="Z131" s="751"/>
      <c r="AA131" s="751"/>
      <c r="AB131" s="751"/>
      <c r="AC131" s="751"/>
      <c r="AD131" s="751"/>
      <c r="AE131" s="751"/>
      <c r="AF131" s="751"/>
      <c r="AG131" s="751"/>
      <c r="AH131" s="751"/>
      <c r="AI131" s="751"/>
      <c r="AJ131" s="177"/>
      <c r="AK131" s="141"/>
      <c r="AL131" s="141"/>
      <c r="AM131" s="178"/>
      <c r="AN131" s="178"/>
    </row>
    <row r="132" spans="1:40">
      <c r="AJ132" s="177" t="s">
        <v>155</v>
      </c>
      <c r="AK132" s="141"/>
      <c r="AL132" s="141"/>
      <c r="AM132" s="178"/>
      <c r="AN132" s="178"/>
    </row>
    <row r="133" spans="1:40">
      <c r="A133" s="174" t="s">
        <v>119</v>
      </c>
      <c r="B133" s="758">
        <f>AJ133</f>
        <v>0</v>
      </c>
      <c r="C133" s="758"/>
      <c r="D133" s="751" t="s">
        <v>2</v>
      </c>
      <c r="E133" s="751"/>
      <c r="AJ133" s="177">
        <v>0</v>
      </c>
      <c r="AK133" s="141"/>
      <c r="AL133" s="141"/>
      <c r="AM133" s="178"/>
      <c r="AN133" s="178"/>
    </row>
    <row r="134" spans="1:40">
      <c r="AJ134" s="177"/>
      <c r="AK134" s="141"/>
      <c r="AL134" s="141"/>
      <c r="AM134" s="178"/>
      <c r="AN134" s="178"/>
    </row>
    <row r="135" spans="1:40">
      <c r="AJ135" s="177"/>
      <c r="AK135" s="141"/>
      <c r="AL135" s="141"/>
      <c r="AM135" s="178"/>
      <c r="AN135" s="178"/>
    </row>
    <row r="136" spans="1:40">
      <c r="A136" s="750" t="s">
        <v>156</v>
      </c>
      <c r="B136" s="750"/>
      <c r="C136" s="750"/>
      <c r="D136" s="750"/>
      <c r="E136" s="750"/>
      <c r="F136" s="750"/>
      <c r="G136" s="750"/>
      <c r="H136" s="750"/>
      <c r="I136" s="750"/>
      <c r="J136" s="750"/>
      <c r="K136" s="750"/>
      <c r="L136" s="750"/>
      <c r="M136" s="750"/>
      <c r="N136" s="750"/>
      <c r="O136" s="750"/>
      <c r="P136" s="750"/>
      <c r="Q136" s="750"/>
      <c r="R136" s="750"/>
      <c r="S136" s="750"/>
      <c r="T136" s="750"/>
      <c r="U136" s="750"/>
      <c r="V136" s="750"/>
      <c r="W136" s="750"/>
      <c r="X136" s="750"/>
      <c r="Y136" s="750"/>
      <c r="Z136" s="750"/>
      <c r="AA136" s="750"/>
      <c r="AB136" s="750"/>
      <c r="AC136" s="750"/>
      <c r="AD136" s="750"/>
      <c r="AE136" s="750"/>
      <c r="AF136" s="750"/>
      <c r="AG136" s="750"/>
      <c r="AH136" s="750"/>
      <c r="AI136" s="750"/>
      <c r="AJ136" s="177"/>
      <c r="AK136" s="141"/>
      <c r="AL136" s="141"/>
      <c r="AM136" s="178"/>
      <c r="AN136" s="178"/>
    </row>
    <row r="137" spans="1:40">
      <c r="AJ137" s="177"/>
      <c r="AK137" s="141"/>
      <c r="AL137" s="141"/>
      <c r="AM137" s="178"/>
      <c r="AN137" s="178"/>
    </row>
    <row r="138" spans="1:40">
      <c r="A138" s="751" t="s">
        <v>172</v>
      </c>
      <c r="B138" s="751"/>
      <c r="C138" s="751"/>
      <c r="D138" s="751"/>
      <c r="E138" s="751"/>
      <c r="F138" s="751"/>
      <c r="G138" s="751"/>
      <c r="H138" s="751"/>
      <c r="I138" s="751"/>
      <c r="J138" s="751"/>
      <c r="K138" s="751"/>
      <c r="L138" s="751"/>
      <c r="M138" s="751"/>
      <c r="N138" s="751"/>
      <c r="O138" s="751"/>
      <c r="P138" s="751"/>
      <c r="Q138" s="751"/>
      <c r="R138" s="751"/>
      <c r="S138" s="751"/>
      <c r="T138" s="751"/>
      <c r="U138" s="751"/>
      <c r="V138" s="751"/>
      <c r="W138" s="751"/>
      <c r="X138" s="751"/>
      <c r="Y138" s="751"/>
      <c r="Z138" s="751"/>
      <c r="AA138" s="751"/>
      <c r="AB138" s="751"/>
      <c r="AC138" s="751"/>
      <c r="AD138" s="751"/>
      <c r="AE138" s="751"/>
      <c r="AF138" s="751"/>
      <c r="AG138" s="751"/>
      <c r="AH138" s="751"/>
      <c r="AI138" s="751"/>
      <c r="AJ138" s="177"/>
      <c r="AK138" s="141"/>
      <c r="AL138" s="141"/>
      <c r="AM138" s="178"/>
      <c r="AN138" s="178"/>
    </row>
    <row r="139" spans="1:40">
      <c r="AJ139" s="177"/>
      <c r="AK139" s="141"/>
      <c r="AL139" s="141"/>
      <c r="AM139" s="178"/>
      <c r="AN139" s="178"/>
    </row>
    <row r="140" spans="1:40">
      <c r="A140" s="174" t="s">
        <v>113</v>
      </c>
      <c r="B140" s="758">
        <f>B117</f>
        <v>0</v>
      </c>
      <c r="C140" s="758"/>
      <c r="D140" s="758"/>
      <c r="E140" s="174" t="s">
        <v>1</v>
      </c>
      <c r="F140" s="67" t="s">
        <v>114</v>
      </c>
      <c r="G140" s="67" t="s">
        <v>126</v>
      </c>
      <c r="H140" s="758">
        <v>0.15</v>
      </c>
      <c r="I140" s="758"/>
      <c r="J140" s="174" t="s">
        <v>1</v>
      </c>
      <c r="K140" s="174" t="s">
        <v>127</v>
      </c>
      <c r="L140" s="758">
        <v>0.1</v>
      </c>
      <c r="M140" s="758"/>
      <c r="N140" s="172" t="s">
        <v>1</v>
      </c>
      <c r="O140" s="172" t="s">
        <v>128</v>
      </c>
      <c r="P140" s="67"/>
      <c r="Q140" s="758"/>
      <c r="R140" s="758"/>
      <c r="AJ140" s="177"/>
      <c r="AK140" s="141"/>
      <c r="AL140" s="141"/>
      <c r="AM140" s="178"/>
      <c r="AN140" s="178"/>
    </row>
    <row r="141" spans="1:40">
      <c r="A141" s="174" t="s">
        <v>113</v>
      </c>
      <c r="B141" s="758">
        <f>B140*(H140+L140)</f>
        <v>0</v>
      </c>
      <c r="C141" s="758"/>
      <c r="D141" s="758"/>
      <c r="E141" s="174" t="s">
        <v>0</v>
      </c>
      <c r="AJ141" s="177"/>
      <c r="AK141" s="141"/>
      <c r="AL141" s="141"/>
      <c r="AM141" s="178"/>
      <c r="AN141" s="178"/>
    </row>
    <row r="142" spans="1:40">
      <c r="AJ142" s="177"/>
      <c r="AK142" s="141"/>
      <c r="AL142" s="141"/>
      <c r="AM142" s="178"/>
      <c r="AN142" s="178"/>
    </row>
    <row r="143" spans="1:40">
      <c r="AJ143" s="177"/>
      <c r="AK143" s="141"/>
      <c r="AL143" s="141"/>
      <c r="AM143" s="178"/>
      <c r="AN143" s="178"/>
    </row>
    <row r="144" spans="1:40" s="173" customFormat="1" ht="15" customHeight="1">
      <c r="A144" s="749" t="s">
        <v>157</v>
      </c>
      <c r="B144" s="749"/>
      <c r="C144" s="749"/>
      <c r="D144" s="749"/>
      <c r="E144" s="749"/>
      <c r="F144" s="749"/>
      <c r="G144" s="749"/>
      <c r="H144" s="749"/>
      <c r="I144" s="749"/>
      <c r="J144" s="749"/>
      <c r="K144" s="749"/>
      <c r="L144" s="749"/>
      <c r="M144" s="749"/>
      <c r="N144" s="749"/>
      <c r="O144" s="749"/>
      <c r="P144" s="749"/>
      <c r="Q144" s="749"/>
      <c r="R144" s="749"/>
      <c r="S144" s="749"/>
      <c r="T144" s="749"/>
      <c r="U144" s="749"/>
      <c r="V144" s="749"/>
      <c r="W144" s="749"/>
      <c r="X144" s="749"/>
      <c r="Y144" s="749"/>
      <c r="Z144" s="749"/>
      <c r="AA144" s="749"/>
      <c r="AB144" s="749"/>
      <c r="AC144" s="749"/>
      <c r="AD144" s="749"/>
      <c r="AE144" s="749"/>
      <c r="AF144" s="749"/>
      <c r="AG144" s="749"/>
      <c r="AH144" s="749"/>
      <c r="AI144" s="749"/>
      <c r="AJ144" s="152"/>
      <c r="AK144" s="153"/>
      <c r="AL144" s="153"/>
      <c r="AM144" s="154"/>
      <c r="AN144" s="154"/>
    </row>
    <row r="145" spans="1:40">
      <c r="AM145" s="178"/>
      <c r="AN145" s="178"/>
    </row>
    <row r="146" spans="1:40">
      <c r="A146" s="751" t="s">
        <v>158</v>
      </c>
      <c r="B146" s="751"/>
      <c r="C146" s="751"/>
      <c r="D146" s="751"/>
      <c r="E146" s="751"/>
      <c r="F146" s="751"/>
      <c r="G146" s="751"/>
      <c r="H146" s="751"/>
      <c r="I146" s="751"/>
      <c r="J146" s="751"/>
      <c r="K146" s="751"/>
      <c r="L146" s="751"/>
      <c r="M146" s="751"/>
      <c r="N146" s="751"/>
      <c r="O146" s="751"/>
      <c r="P146" s="751"/>
      <c r="Q146" s="751"/>
      <c r="R146" s="751"/>
      <c r="S146" s="751"/>
      <c r="T146" s="751"/>
      <c r="U146" s="751"/>
      <c r="V146" s="751"/>
      <c r="W146" s="751"/>
      <c r="X146" s="751"/>
      <c r="Y146" s="751"/>
      <c r="Z146" s="751"/>
      <c r="AA146" s="751"/>
      <c r="AB146" s="751"/>
      <c r="AC146" s="751"/>
      <c r="AD146" s="751"/>
      <c r="AE146" s="751"/>
      <c r="AF146" s="751"/>
      <c r="AG146" s="751"/>
      <c r="AH146" s="751"/>
      <c r="AI146" s="751"/>
      <c r="AM146" s="178"/>
      <c r="AN146" s="178"/>
    </row>
    <row r="147" spans="1:40">
      <c r="A147" s="751" t="s">
        <v>159</v>
      </c>
      <c r="B147" s="751"/>
      <c r="C147" s="751"/>
      <c r="D147" s="751"/>
      <c r="E147" s="751"/>
      <c r="F147" s="751"/>
      <c r="G147" s="751"/>
      <c r="H147" s="751"/>
      <c r="I147" s="751"/>
      <c r="J147" s="751"/>
      <c r="K147" s="751"/>
      <c r="L147" s="751"/>
      <c r="M147" s="751"/>
      <c r="N147" s="751"/>
      <c r="O147" s="751"/>
      <c r="P147" s="751"/>
      <c r="Q147" s="751"/>
      <c r="R147" s="751"/>
      <c r="S147" s="751"/>
      <c r="T147" s="751"/>
      <c r="U147" s="751"/>
      <c r="V147" s="751"/>
      <c r="W147" s="751"/>
      <c r="X147" s="751"/>
      <c r="Y147" s="751"/>
      <c r="Z147" s="751"/>
      <c r="AA147" s="751"/>
      <c r="AB147" s="751"/>
      <c r="AC147" s="751"/>
      <c r="AD147" s="751"/>
      <c r="AE147" s="751"/>
      <c r="AF147" s="751"/>
      <c r="AG147" s="751"/>
      <c r="AH147" s="751"/>
      <c r="AI147" s="751"/>
      <c r="AM147" s="178"/>
      <c r="AN147" s="178"/>
    </row>
    <row r="148" spans="1:40">
      <c r="AJ148" s="756" t="s">
        <v>160</v>
      </c>
      <c r="AK148" s="756"/>
      <c r="AL148" s="172" t="s">
        <v>161</v>
      </c>
      <c r="AM148" s="178"/>
      <c r="AN148" s="178"/>
    </row>
    <row r="149" spans="1:40">
      <c r="A149" s="174" t="s">
        <v>113</v>
      </c>
      <c r="B149" s="755">
        <f>AJ150</f>
        <v>0</v>
      </c>
      <c r="C149" s="755"/>
      <c r="D149" s="174" t="s">
        <v>2</v>
      </c>
      <c r="F149" s="174" t="s">
        <v>114</v>
      </c>
      <c r="G149" s="756">
        <f>AL150</f>
        <v>0.2</v>
      </c>
      <c r="H149" s="756"/>
      <c r="I149" s="174" t="s">
        <v>162</v>
      </c>
      <c r="AK149" s="181"/>
      <c r="AM149" s="178"/>
      <c r="AN149" s="178"/>
    </row>
    <row r="150" spans="1:40">
      <c r="A150" s="174" t="s">
        <v>163</v>
      </c>
      <c r="B150" s="758">
        <f>B149*G149</f>
        <v>0</v>
      </c>
      <c r="C150" s="758"/>
      <c r="D150" s="751" t="s">
        <v>0</v>
      </c>
      <c r="E150" s="751"/>
      <c r="AJ150" s="181">
        <v>0</v>
      </c>
      <c r="AL150" s="172">
        <f>PI()*0.25^2</f>
        <v>0.2</v>
      </c>
      <c r="AM150" s="178"/>
      <c r="AN150" s="178"/>
    </row>
    <row r="153" spans="1:40">
      <c r="A153" s="750" t="s">
        <v>164</v>
      </c>
      <c r="B153" s="750"/>
      <c r="C153" s="750"/>
      <c r="D153" s="750"/>
      <c r="E153" s="750"/>
      <c r="F153" s="750"/>
      <c r="G153" s="750"/>
      <c r="H153" s="750"/>
      <c r="I153" s="750"/>
      <c r="J153" s="750"/>
      <c r="K153" s="750"/>
      <c r="L153" s="750"/>
      <c r="M153" s="750"/>
      <c r="N153" s="750"/>
      <c r="O153" s="750"/>
      <c r="P153" s="750"/>
      <c r="Q153" s="750"/>
      <c r="R153" s="750"/>
      <c r="S153" s="750"/>
      <c r="T153" s="750"/>
      <c r="U153" s="750"/>
      <c r="V153" s="750"/>
      <c r="W153" s="750"/>
      <c r="X153" s="750"/>
      <c r="Y153" s="750"/>
      <c r="Z153" s="750"/>
      <c r="AA153" s="750"/>
      <c r="AB153" s="750"/>
      <c r="AC153" s="750"/>
      <c r="AD153" s="750"/>
      <c r="AE153" s="750"/>
      <c r="AF153" s="750"/>
      <c r="AG153" s="750"/>
      <c r="AH153" s="750"/>
      <c r="AI153" s="750"/>
    </row>
    <row r="155" spans="1:40">
      <c r="A155" s="751" t="s">
        <v>165</v>
      </c>
      <c r="B155" s="751"/>
      <c r="C155" s="751"/>
      <c r="D155" s="751"/>
      <c r="E155" s="751"/>
      <c r="F155" s="751"/>
      <c r="G155" s="751"/>
      <c r="H155" s="751"/>
      <c r="I155" s="751"/>
      <c r="J155" s="751"/>
      <c r="K155" s="751"/>
      <c r="L155" s="751"/>
      <c r="M155" s="751"/>
      <c r="N155" s="751"/>
      <c r="O155" s="751"/>
      <c r="P155" s="751"/>
      <c r="Q155" s="751"/>
      <c r="R155" s="751"/>
      <c r="S155" s="751"/>
      <c r="T155" s="751"/>
      <c r="U155" s="751"/>
      <c r="V155" s="751"/>
      <c r="W155" s="751"/>
      <c r="X155" s="751"/>
      <c r="Y155" s="751"/>
      <c r="Z155" s="751"/>
      <c r="AA155" s="751"/>
      <c r="AB155" s="751"/>
      <c r="AC155" s="751"/>
      <c r="AD155" s="751"/>
      <c r="AE155" s="751"/>
      <c r="AF155" s="751"/>
      <c r="AG155" s="751"/>
      <c r="AH155" s="751"/>
      <c r="AI155" s="751"/>
    </row>
    <row r="157" spans="1:40">
      <c r="A157" s="174" t="s">
        <v>152</v>
      </c>
      <c r="B157" s="758">
        <f>B27</f>
        <v>0</v>
      </c>
      <c r="C157" s="758"/>
      <c r="D157" s="758"/>
      <c r="E157" s="174" t="s">
        <v>0</v>
      </c>
    </row>
  </sheetData>
  <mergeCells count="112">
    <mergeCell ref="B91:C91"/>
    <mergeCell ref="D91:E91"/>
    <mergeCell ref="A94:AI94"/>
    <mergeCell ref="A96:AI96"/>
    <mergeCell ref="B98:C98"/>
    <mergeCell ref="D98:E98"/>
    <mergeCell ref="A82:AI82"/>
    <mergeCell ref="B84:C84"/>
    <mergeCell ref="D84:E84"/>
    <mergeCell ref="A87:AI87"/>
    <mergeCell ref="A89:AI89"/>
    <mergeCell ref="A80:AI80"/>
    <mergeCell ref="B26:C26"/>
    <mergeCell ref="G26:H26"/>
    <mergeCell ref="K26:L26"/>
    <mergeCell ref="O26:P26"/>
    <mergeCell ref="C57:E57"/>
    <mergeCell ref="H57:I57"/>
    <mergeCell ref="M57:N57"/>
    <mergeCell ref="B49:D49"/>
    <mergeCell ref="G49:H49"/>
    <mergeCell ref="B50:D50"/>
    <mergeCell ref="A53:AI53"/>
    <mergeCell ref="A55:AI55"/>
    <mergeCell ref="A2:AI2"/>
    <mergeCell ref="A6:AI6"/>
    <mergeCell ref="A8:AI8"/>
    <mergeCell ref="A10:AI10"/>
    <mergeCell ref="B12:C12"/>
    <mergeCell ref="F12:G12"/>
    <mergeCell ref="J12:K12"/>
    <mergeCell ref="A15:AI15"/>
    <mergeCell ref="A17:AI17"/>
    <mergeCell ref="B19:C19"/>
    <mergeCell ref="A22:AI22"/>
    <mergeCell ref="A24:AI24"/>
    <mergeCell ref="AJ41:AK41"/>
    <mergeCell ref="B42:D42"/>
    <mergeCell ref="A45:AI45"/>
    <mergeCell ref="A47:AI47"/>
    <mergeCell ref="B27:D27"/>
    <mergeCell ref="A29:AI29"/>
    <mergeCell ref="A31:AI31"/>
    <mergeCell ref="A33:AI33"/>
    <mergeCell ref="AJ34:AK34"/>
    <mergeCell ref="B35:D35"/>
    <mergeCell ref="A38:AI38"/>
    <mergeCell ref="A40:AI40"/>
    <mergeCell ref="A111:AI111"/>
    <mergeCell ref="A113:AI113"/>
    <mergeCell ref="A114:AI114"/>
    <mergeCell ref="AJ115:AK115"/>
    <mergeCell ref="B108:D108"/>
    <mergeCell ref="B58:D58"/>
    <mergeCell ref="A60:AG60"/>
    <mergeCell ref="A62:AE62"/>
    <mergeCell ref="B64:D64"/>
    <mergeCell ref="A101:AI101"/>
    <mergeCell ref="A103:AI103"/>
    <mergeCell ref="A105:AI105"/>
    <mergeCell ref="B107:D107"/>
    <mergeCell ref="G107:H107"/>
    <mergeCell ref="L107:M107"/>
    <mergeCell ref="P107:Q107"/>
    <mergeCell ref="A66:AI66"/>
    <mergeCell ref="A68:AI68"/>
    <mergeCell ref="B70:C70"/>
    <mergeCell ref="D70:E70"/>
    <mergeCell ref="A73:AI73"/>
    <mergeCell ref="A75:AI75"/>
    <mergeCell ref="B77:C77"/>
    <mergeCell ref="D77:E77"/>
    <mergeCell ref="AM115:AN115"/>
    <mergeCell ref="B117:D117"/>
    <mergeCell ref="A120:AI120"/>
    <mergeCell ref="A122:AI122"/>
    <mergeCell ref="A123:AI123"/>
    <mergeCell ref="B125:D125"/>
    <mergeCell ref="G125:H125"/>
    <mergeCell ref="K125:L125"/>
    <mergeCell ref="O125:P125"/>
    <mergeCell ref="S125:T125"/>
    <mergeCell ref="W125:X125"/>
    <mergeCell ref="AD125:AE125"/>
    <mergeCell ref="B116:D116"/>
    <mergeCell ref="G116:H116"/>
    <mergeCell ref="K116:L116"/>
    <mergeCell ref="O116:P116"/>
    <mergeCell ref="S116:T116"/>
    <mergeCell ref="B126:D126"/>
    <mergeCell ref="A129:AI129"/>
    <mergeCell ref="A131:AI131"/>
    <mergeCell ref="B133:C133"/>
    <mergeCell ref="D133:E133"/>
    <mergeCell ref="A136:AI136"/>
    <mergeCell ref="A138:AI138"/>
    <mergeCell ref="B140:D140"/>
    <mergeCell ref="H140:I140"/>
    <mergeCell ref="L140:M140"/>
    <mergeCell ref="Q140:R140"/>
    <mergeCell ref="B157:D157"/>
    <mergeCell ref="AJ148:AK148"/>
    <mergeCell ref="B150:C150"/>
    <mergeCell ref="D150:E150"/>
    <mergeCell ref="A153:AI153"/>
    <mergeCell ref="A155:AI155"/>
    <mergeCell ref="B149:C149"/>
    <mergeCell ref="G149:H149"/>
    <mergeCell ref="B141:D141"/>
    <mergeCell ref="A144:AI144"/>
    <mergeCell ref="A146:AI146"/>
    <mergeCell ref="A147:AI147"/>
  </mergeCells>
  <pageMargins left="0.511811024" right="0.511811024" top="0.78740157499999996" bottom="0.78740157499999996" header="0.31496062000000002" footer="0.31496062000000002"/>
  <pageSetup paperSize="9" scale="64" orientation="portrait" horizontalDpi="4294967293" verticalDpi="4294967293" r:id="rId1"/>
  <rowBreaks count="1" manualBreakCount="1">
    <brk id="79" max="34" man="1"/>
  </rowBreaks>
  <colBreaks count="1" manualBreakCount="1">
    <brk id="3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18</vt:i4>
      </vt:variant>
      <vt:variant>
        <vt:lpstr>Intervalos Nomeados</vt:lpstr>
      </vt:variant>
      <vt:variant>
        <vt:i4>18</vt:i4>
      </vt:variant>
    </vt:vector>
  </HeadingPairs>
  <TitlesOfParts>
    <vt:vector size="36" baseType="lpstr">
      <vt:lpstr>PLANILHA GLOBAL</vt:lpstr>
      <vt:lpstr>ENCARGOS SOCIAIS</vt:lpstr>
      <vt:lpstr>BDI</vt:lpstr>
      <vt:lpstr>COMP</vt:lpstr>
      <vt:lpstr>RUA ALTO DO CEÚ</vt:lpstr>
      <vt:lpstr>RUA 2</vt:lpstr>
      <vt:lpstr>MEMORIAL 2</vt:lpstr>
      <vt:lpstr>RUA 3</vt:lpstr>
      <vt:lpstr>MEMORIAL 3</vt:lpstr>
      <vt:lpstr>RUA E</vt:lpstr>
      <vt:lpstr>MEMORIAL E</vt:lpstr>
      <vt:lpstr>RUA BELO HORIZONTE </vt:lpstr>
      <vt:lpstr>TRAVESSA DOS TRASSADOS </vt:lpstr>
      <vt:lpstr>OTAVIANO COSTA </vt:lpstr>
      <vt:lpstr>GRACELINA JOSEFA FERREIRA</vt:lpstr>
      <vt:lpstr>DOS TRASSADOS</vt:lpstr>
      <vt:lpstr>CRONOGRAMA FÍSICO-FINANCEIRO</vt:lpstr>
      <vt:lpstr>QCI</vt:lpstr>
      <vt:lpstr>BDI!Area_de_impressao</vt:lpstr>
      <vt:lpstr>COMP!Area_de_impressao</vt:lpstr>
      <vt:lpstr>'CRONOGRAMA FÍSICO-FINANCEIRO'!Area_de_impressao</vt:lpstr>
      <vt:lpstr>'DOS TRASSADOS'!Area_de_impressao</vt:lpstr>
      <vt:lpstr>'ENCARGOS SOCIAIS'!Area_de_impressao</vt:lpstr>
      <vt:lpstr>'GRACELINA JOSEFA FERREIRA'!Area_de_impressao</vt:lpstr>
      <vt:lpstr>'MEMORIAL 2'!Area_de_impressao</vt:lpstr>
      <vt:lpstr>'MEMORIAL 3'!Area_de_impressao</vt:lpstr>
      <vt:lpstr>'MEMORIAL E'!Area_de_impressao</vt:lpstr>
      <vt:lpstr>'OTAVIANO COSTA '!Area_de_impressao</vt:lpstr>
      <vt:lpstr>'PLANILHA GLOBAL'!Area_de_impressao</vt:lpstr>
      <vt:lpstr>QCI!Area_de_impressao</vt:lpstr>
      <vt:lpstr>'RUA 2'!Area_de_impressao</vt:lpstr>
      <vt:lpstr>'RUA 3'!Area_de_impressao</vt:lpstr>
      <vt:lpstr>'RUA ALTO DO CEÚ'!Area_de_impressao</vt:lpstr>
      <vt:lpstr>'RUA BELO HORIZONTE '!Area_de_impressao</vt:lpstr>
      <vt:lpstr>'RUA E'!Area_de_impressao</vt:lpstr>
      <vt:lpstr>'TRAVESSA DOS TRASSADOS 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Hércules Dutra</dc:creator>
  <cp:lastModifiedBy>Edme Mesquita</cp:lastModifiedBy>
  <cp:lastPrinted>2022-03-15T12:03:56Z</cp:lastPrinted>
  <dcterms:created xsi:type="dcterms:W3CDTF">2013-03-22T16:06:15Z</dcterms:created>
  <dcterms:modified xsi:type="dcterms:W3CDTF">2022-06-02T23:00:00Z</dcterms:modified>
</cp:coreProperties>
</file>